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https://vfdprocom.sharepoint.com/sites/VFDProWorkingContent/Shared Documents/VFD/Training/"/>
    </mc:Choice>
  </mc:AlternateContent>
  <xr:revisionPtr revIDLastSave="162" documentId="8_{9F563096-A4C9-459D-B5C5-A12F9AF63B86}" xr6:coauthVersionLast="47" xr6:coauthVersionMax="47" xr10:uidLastSave="{1542C3A7-D401-4CE6-93A4-6DAB1217AE70}"/>
  <bookViews>
    <workbookView xWindow="-120" yWindow="-120" windowWidth="29040" windowHeight="15720" xr2:uid="{35D51CDC-FF16-4B78-B457-F267B1911EDC}"/>
  </bookViews>
  <sheets>
    <sheet name="Index | Match" sheetId="1" r:id="rId1"/>
    <sheet name="Search" sheetId="2" r:id="rId2"/>
    <sheet name="Find | Substitute" sheetId="3" r:id="rId3"/>
    <sheet name="Remove Characters" sheetId="5" r:id="rId4"/>
    <sheet name="Xero Demo Data" sheetId="4" r:id="rId5"/>
    <sheet name="ChartOfAccounts" sheetId="6" r:id="rId6"/>
  </sheets>
  <definedNames>
    <definedName name="_xlnm._FilterDatabase" localSheetId="4" hidden="1">'Xero Demo Data'!$A$8:$AC$525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7" i="2" l="1"/>
  <c r="E10" i="4"/>
  <c r="E11" i="4"/>
  <c r="E12" i="4"/>
  <c r="E13" i="4"/>
  <c r="E14" i="4"/>
  <c r="E15" i="4"/>
  <c r="E16" i="4"/>
  <c r="E17" i="4"/>
  <c r="E18" i="4"/>
  <c r="E19" i="4"/>
  <c r="E20" i="4"/>
  <c r="E21" i="4"/>
  <c r="E22" i="4"/>
  <c r="E23" i="4"/>
  <c r="E24" i="4"/>
  <c r="E25" i="4"/>
  <c r="E26" i="4"/>
  <c r="E27" i="4"/>
  <c r="E28" i="4"/>
  <c r="E29" i="4"/>
  <c r="E30" i="4"/>
  <c r="E31" i="4"/>
  <c r="E32" i="4"/>
  <c r="E33" i="4"/>
  <c r="E34" i="4"/>
  <c r="E35" i="4"/>
  <c r="E36" i="4"/>
  <c r="E37" i="4"/>
  <c r="E38" i="4"/>
  <c r="E39" i="4"/>
  <c r="E40" i="4"/>
  <c r="E41" i="4"/>
  <c r="E42" i="4"/>
  <c r="E43" i="4"/>
  <c r="E44" i="4"/>
  <c r="E45" i="4"/>
  <c r="E46" i="4"/>
  <c r="E47" i="4"/>
  <c r="E48" i="4"/>
  <c r="E49" i="4"/>
  <c r="E50" i="4"/>
  <c r="E51" i="4"/>
  <c r="E52" i="4"/>
  <c r="E53" i="4"/>
  <c r="E54" i="4"/>
  <c r="E55" i="4"/>
  <c r="E56" i="4"/>
  <c r="E57" i="4"/>
  <c r="E58" i="4"/>
  <c r="E59" i="4"/>
  <c r="E60" i="4"/>
  <c r="E61" i="4"/>
  <c r="E62" i="4"/>
  <c r="E63" i="4"/>
  <c r="E64" i="4"/>
  <c r="E65" i="4"/>
  <c r="E66" i="4"/>
  <c r="E67" i="4"/>
  <c r="E68" i="4"/>
  <c r="E69" i="4"/>
  <c r="E70" i="4"/>
  <c r="E71" i="4"/>
  <c r="E72" i="4"/>
  <c r="E73" i="4"/>
  <c r="E75" i="4"/>
  <c r="E76" i="4"/>
  <c r="E77" i="4"/>
  <c r="E78" i="4"/>
  <c r="E79" i="4"/>
  <c r="E80" i="4"/>
  <c r="E81" i="4"/>
  <c r="E82" i="4"/>
  <c r="E83" i="4"/>
  <c r="E84" i="4"/>
  <c r="E85" i="4"/>
  <c r="E86" i="4"/>
  <c r="E87" i="4"/>
  <c r="E88" i="4"/>
  <c r="E89" i="4"/>
  <c r="E90" i="4"/>
  <c r="E91" i="4"/>
  <c r="E92" i="4"/>
  <c r="E93" i="4"/>
  <c r="E94" i="4"/>
  <c r="E95" i="4"/>
  <c r="E96" i="4"/>
  <c r="E97" i="4"/>
  <c r="E98" i="4"/>
  <c r="E99" i="4"/>
  <c r="E100" i="4"/>
  <c r="E101" i="4"/>
  <c r="E102" i="4"/>
  <c r="E103" i="4"/>
  <c r="E104" i="4"/>
  <c r="E105" i="4"/>
  <c r="E106" i="4"/>
  <c r="E107" i="4"/>
  <c r="E108" i="4"/>
  <c r="E109" i="4"/>
  <c r="E110" i="4"/>
  <c r="E111" i="4"/>
  <c r="E112" i="4"/>
  <c r="E113" i="4"/>
  <c r="E114" i="4"/>
  <c r="E115" i="4"/>
  <c r="E116" i="4"/>
  <c r="E117" i="4"/>
  <c r="E118" i="4"/>
  <c r="E119" i="4"/>
  <c r="E120" i="4"/>
  <c r="E121" i="4"/>
  <c r="E122" i="4"/>
  <c r="E123" i="4"/>
  <c r="E124" i="4"/>
  <c r="E125" i="4"/>
  <c r="E126" i="4"/>
  <c r="E127" i="4"/>
  <c r="E128" i="4"/>
  <c r="E129" i="4"/>
  <c r="E130" i="4"/>
  <c r="E131" i="4"/>
  <c r="E132" i="4"/>
  <c r="E133" i="4"/>
  <c r="E134" i="4"/>
  <c r="E135" i="4"/>
  <c r="E136" i="4"/>
  <c r="E137" i="4"/>
  <c r="E138" i="4"/>
  <c r="E139" i="4"/>
  <c r="E140" i="4"/>
  <c r="E141" i="4"/>
  <c r="E142" i="4"/>
  <c r="E143" i="4"/>
  <c r="E144" i="4"/>
  <c r="E145" i="4"/>
  <c r="E146" i="4"/>
  <c r="E147" i="4"/>
  <c r="E148" i="4"/>
  <c r="E149" i="4"/>
  <c r="E151" i="4"/>
  <c r="E152" i="4"/>
  <c r="E153" i="4"/>
  <c r="E154" i="4"/>
  <c r="E155" i="4"/>
  <c r="E156" i="4"/>
  <c r="E158" i="4"/>
  <c r="E159" i="4"/>
  <c r="E160" i="4"/>
  <c r="E161" i="4"/>
  <c r="E162" i="4"/>
  <c r="E164" i="4"/>
  <c r="E165" i="4"/>
  <c r="E166" i="4"/>
  <c r="E167" i="4"/>
  <c r="E169" i="4"/>
  <c r="E170" i="4"/>
  <c r="E171" i="4"/>
  <c r="E172" i="4"/>
  <c r="E173" i="4"/>
  <c r="E174" i="4"/>
  <c r="E175" i="4"/>
  <c r="E176" i="4"/>
  <c r="E177" i="4"/>
  <c r="E178" i="4"/>
  <c r="E179" i="4"/>
  <c r="E180" i="4"/>
  <c r="E181" i="4"/>
  <c r="E182" i="4"/>
  <c r="E183" i="4"/>
  <c r="E184" i="4"/>
  <c r="E185" i="4"/>
  <c r="E186" i="4"/>
  <c r="E187" i="4"/>
  <c r="E188" i="4"/>
  <c r="E189" i="4"/>
  <c r="E190" i="4"/>
  <c r="E191" i="4"/>
  <c r="E192" i="4"/>
  <c r="E193" i="4"/>
  <c r="E194" i="4"/>
  <c r="E195" i="4"/>
  <c r="E196" i="4"/>
  <c r="E197" i="4"/>
  <c r="E198" i="4"/>
  <c r="E199" i="4"/>
  <c r="E200" i="4"/>
  <c r="E201" i="4"/>
  <c r="E202" i="4"/>
  <c r="E203" i="4"/>
  <c r="E204" i="4"/>
  <c r="E205" i="4"/>
  <c r="E206" i="4"/>
  <c r="E207" i="4"/>
  <c r="E208" i="4"/>
  <c r="E209" i="4"/>
  <c r="E210" i="4"/>
  <c r="E211" i="4"/>
  <c r="E212" i="4"/>
  <c r="E213" i="4"/>
  <c r="E214" i="4"/>
  <c r="E215" i="4"/>
  <c r="E216" i="4"/>
  <c r="E217" i="4"/>
  <c r="E218" i="4"/>
  <c r="E219" i="4"/>
  <c r="E220" i="4"/>
  <c r="E221" i="4"/>
  <c r="E222" i="4"/>
  <c r="E223" i="4"/>
  <c r="E224" i="4"/>
  <c r="E225" i="4"/>
  <c r="E226" i="4"/>
  <c r="E227" i="4"/>
  <c r="E228" i="4"/>
  <c r="E229" i="4"/>
  <c r="E230" i="4"/>
  <c r="E231" i="4"/>
  <c r="E232" i="4"/>
  <c r="E233" i="4"/>
  <c r="E234" i="4"/>
  <c r="E235" i="4"/>
  <c r="E236" i="4"/>
  <c r="E237" i="4"/>
  <c r="E238" i="4"/>
  <c r="E239" i="4"/>
  <c r="E241" i="4"/>
  <c r="E242" i="4"/>
  <c r="E243" i="4"/>
  <c r="E244" i="4"/>
  <c r="E246" i="4"/>
  <c r="E247" i="4"/>
  <c r="E248" i="4"/>
  <c r="E249" i="4"/>
  <c r="E250" i="4"/>
  <c r="E252" i="4"/>
  <c r="E253" i="4"/>
  <c r="E254" i="4"/>
  <c r="E255" i="4"/>
  <c r="E256" i="4"/>
  <c r="E258" i="4"/>
  <c r="E259" i="4"/>
  <c r="E260" i="4"/>
  <c r="E261" i="4"/>
  <c r="E262" i="4"/>
  <c r="E264" i="4"/>
  <c r="E265" i="4"/>
  <c r="E266" i="4"/>
  <c r="E267" i="4"/>
  <c r="E268" i="4"/>
  <c r="E269" i="4"/>
  <c r="E270" i="4"/>
  <c r="E271" i="4"/>
  <c r="E272" i="4"/>
  <c r="E273" i="4"/>
  <c r="E274" i="4"/>
  <c r="E275" i="4"/>
  <c r="E276" i="4"/>
  <c r="E278" i="4"/>
  <c r="E279" i="4"/>
  <c r="E280" i="4"/>
  <c r="E281" i="4"/>
  <c r="E283" i="4"/>
  <c r="E284" i="4"/>
  <c r="E285" i="4"/>
  <c r="E286" i="4"/>
  <c r="E287" i="4"/>
  <c r="E288" i="4"/>
  <c r="E289" i="4"/>
  <c r="E290" i="4"/>
  <c r="E291" i="4"/>
  <c r="E292" i="4"/>
  <c r="E293" i="4"/>
  <c r="E294" i="4"/>
  <c r="E295" i="4"/>
  <c r="E296" i="4"/>
  <c r="E297" i="4"/>
  <c r="E299" i="4"/>
  <c r="E300" i="4"/>
  <c r="E301" i="4"/>
  <c r="E302" i="4"/>
  <c r="E303" i="4"/>
  <c r="E305" i="4"/>
  <c r="E306" i="4"/>
  <c r="E307" i="4"/>
  <c r="E308" i="4"/>
  <c r="E310" i="4"/>
  <c r="E311" i="4"/>
  <c r="E312" i="4"/>
  <c r="E313" i="4"/>
  <c r="E315" i="4"/>
  <c r="E316" i="4"/>
  <c r="E317" i="4"/>
  <c r="E318" i="4"/>
  <c r="E319" i="4"/>
  <c r="E320" i="4"/>
  <c r="E322" i="4"/>
  <c r="E323" i="4"/>
  <c r="E324" i="4"/>
  <c r="E326" i="4"/>
  <c r="E327" i="4"/>
  <c r="E328" i="4"/>
  <c r="E329" i="4"/>
  <c r="E330" i="4"/>
  <c r="E332" i="4"/>
  <c r="E333" i="4"/>
  <c r="E334" i="4"/>
  <c r="E336" i="4"/>
  <c r="E337" i="4"/>
  <c r="E338" i="4"/>
  <c r="E339" i="4"/>
  <c r="E340" i="4"/>
  <c r="E342" i="4"/>
  <c r="E343" i="4"/>
  <c r="E344" i="4"/>
  <c r="E345" i="4"/>
  <c r="E346" i="4"/>
  <c r="E347" i="4"/>
  <c r="E348" i="4"/>
  <c r="E349" i="4"/>
  <c r="E350" i="4"/>
  <c r="E351" i="4"/>
  <c r="E352" i="4"/>
  <c r="E353" i="4"/>
  <c r="E354" i="4"/>
  <c r="E355" i="4"/>
  <c r="E356" i="4"/>
  <c r="E357" i="4"/>
  <c r="E358" i="4"/>
  <c r="E359" i="4"/>
  <c r="E360" i="4"/>
  <c r="E361" i="4"/>
  <c r="E362" i="4"/>
  <c r="E363" i="4"/>
  <c r="E364" i="4"/>
  <c r="E365" i="4"/>
  <c r="E366" i="4"/>
  <c r="E367" i="4"/>
  <c r="E368" i="4"/>
  <c r="E369" i="4"/>
  <c r="E370" i="4"/>
  <c r="E371" i="4"/>
  <c r="E372" i="4"/>
  <c r="E373" i="4"/>
  <c r="E374" i="4"/>
  <c r="E375" i="4"/>
  <c r="E376" i="4"/>
  <c r="E377" i="4"/>
  <c r="E378" i="4"/>
  <c r="E379" i="4"/>
  <c r="E380" i="4"/>
  <c r="E381" i="4"/>
  <c r="E382" i="4"/>
  <c r="E383" i="4"/>
  <c r="E384" i="4"/>
  <c r="E385" i="4"/>
  <c r="E386" i="4"/>
  <c r="E387" i="4"/>
  <c r="E388" i="4"/>
  <c r="E389" i="4"/>
  <c r="E390" i="4"/>
  <c r="E391" i="4"/>
  <c r="E393" i="4"/>
  <c r="E394" i="4"/>
  <c r="E395" i="4"/>
  <c r="E397" i="4"/>
  <c r="E398" i="4"/>
  <c r="E399" i="4"/>
  <c r="E400" i="4"/>
  <c r="E401" i="4"/>
  <c r="E403" i="4"/>
  <c r="E404" i="4"/>
  <c r="E405" i="4"/>
  <c r="E406" i="4"/>
  <c r="E407" i="4"/>
  <c r="E408" i="4"/>
  <c r="E409" i="4"/>
  <c r="E410" i="4"/>
  <c r="E411" i="4"/>
  <c r="E412" i="4"/>
  <c r="E413" i="4"/>
  <c r="E414" i="4"/>
  <c r="E415" i="4"/>
  <c r="E417" i="4"/>
  <c r="E418" i="4"/>
  <c r="E419" i="4"/>
  <c r="E420" i="4"/>
  <c r="E421" i="4"/>
  <c r="E423" i="4"/>
  <c r="E424" i="4"/>
  <c r="E425" i="4"/>
  <c r="E426" i="4"/>
  <c r="E428" i="4"/>
  <c r="E429" i="4"/>
  <c r="E430" i="4"/>
  <c r="E431" i="4"/>
  <c r="E432" i="4"/>
  <c r="E433" i="4"/>
  <c r="E434" i="4"/>
  <c r="E435" i="4"/>
  <c r="E436" i="4"/>
  <c r="E437" i="4"/>
  <c r="E438" i="4"/>
  <c r="E439" i="4"/>
  <c r="E440" i="4"/>
  <c r="E441" i="4"/>
  <c r="E442" i="4"/>
  <c r="E443" i="4"/>
  <c r="E444" i="4"/>
  <c r="E445" i="4"/>
  <c r="E446" i="4"/>
  <c r="E447" i="4"/>
  <c r="E448" i="4"/>
  <c r="E449" i="4"/>
  <c r="E450" i="4"/>
  <c r="E451" i="4"/>
  <c r="E452" i="4"/>
  <c r="E453" i="4"/>
  <c r="E454" i="4"/>
  <c r="E455" i="4"/>
  <c r="E456" i="4"/>
  <c r="E457" i="4"/>
  <c r="E458" i="4"/>
  <c r="E459" i="4"/>
  <c r="E460" i="4"/>
  <c r="E461" i="4"/>
  <c r="E462" i="4"/>
  <c r="E463" i="4"/>
  <c r="E464" i="4"/>
  <c r="E465" i="4"/>
  <c r="E466" i="4"/>
  <c r="E467" i="4"/>
  <c r="E468" i="4"/>
  <c r="E469" i="4"/>
  <c r="E470" i="4"/>
  <c r="E471" i="4"/>
  <c r="E472" i="4"/>
  <c r="E473" i="4"/>
  <c r="E474" i="4"/>
  <c r="E475" i="4"/>
  <c r="E476" i="4"/>
  <c r="E477" i="4"/>
  <c r="E478" i="4"/>
  <c r="E479" i="4"/>
  <c r="E480" i="4"/>
  <c r="E481" i="4"/>
  <c r="E482" i="4"/>
  <c r="E483" i="4"/>
  <c r="E484" i="4"/>
  <c r="E485" i="4"/>
  <c r="E486" i="4"/>
  <c r="E487" i="4"/>
  <c r="E488" i="4"/>
  <c r="E489" i="4"/>
  <c r="E490" i="4"/>
  <c r="E491" i="4"/>
  <c r="E492" i="4"/>
  <c r="E493" i="4"/>
  <c r="E494" i="4"/>
  <c r="E495" i="4"/>
  <c r="E496" i="4"/>
  <c r="E497" i="4"/>
  <c r="E498" i="4"/>
  <c r="E499" i="4"/>
  <c r="E500" i="4"/>
  <c r="E501" i="4"/>
  <c r="E502" i="4"/>
  <c r="E503" i="4"/>
  <c r="E504" i="4"/>
  <c r="E505" i="4"/>
  <c r="E506" i="4"/>
  <c r="E507" i="4"/>
  <c r="E508" i="4"/>
  <c r="E509" i="4"/>
  <c r="E510" i="4"/>
  <c r="E511" i="4"/>
  <c r="E512" i="4"/>
  <c r="E513" i="4"/>
  <c r="E514" i="4"/>
  <c r="E515" i="4"/>
  <c r="E516" i="4"/>
  <c r="E517" i="4"/>
  <c r="E518" i="4"/>
  <c r="E519" i="4"/>
  <c r="E520" i="4"/>
  <c r="E521" i="4"/>
  <c r="E523" i="4"/>
  <c r="E524" i="4"/>
  <c r="E9" i="4"/>
  <c r="B525" i="4"/>
  <c r="C525" i="4" s="1"/>
  <c r="B524" i="4"/>
  <c r="C524" i="4" s="1"/>
  <c r="B523" i="4"/>
  <c r="C523" i="4" s="1"/>
  <c r="B522" i="4"/>
  <c r="C522" i="4" s="1"/>
  <c r="B521" i="4"/>
  <c r="C521" i="4" s="1"/>
  <c r="B520" i="4"/>
  <c r="C520" i="4" s="1"/>
  <c r="B519" i="4"/>
  <c r="C519" i="4" s="1"/>
  <c r="B518" i="4"/>
  <c r="C518" i="4" s="1"/>
  <c r="B517" i="4"/>
  <c r="C517" i="4" s="1"/>
  <c r="B516" i="4"/>
  <c r="C516" i="4" s="1"/>
  <c r="B515" i="4"/>
  <c r="C515" i="4" s="1"/>
  <c r="B514" i="4"/>
  <c r="C514" i="4" s="1"/>
  <c r="B513" i="4"/>
  <c r="C513" i="4" s="1"/>
  <c r="B512" i="4"/>
  <c r="C512" i="4" s="1"/>
  <c r="B511" i="4"/>
  <c r="C511" i="4" s="1"/>
  <c r="B510" i="4"/>
  <c r="C510" i="4" s="1"/>
  <c r="B509" i="4"/>
  <c r="C509" i="4" s="1"/>
  <c r="B508" i="4"/>
  <c r="C508" i="4" s="1"/>
  <c r="B507" i="4"/>
  <c r="C507" i="4" s="1"/>
  <c r="B506" i="4"/>
  <c r="C506" i="4" s="1"/>
  <c r="B505" i="4"/>
  <c r="C505" i="4" s="1"/>
  <c r="B504" i="4"/>
  <c r="C504" i="4" s="1"/>
  <c r="B503" i="4"/>
  <c r="C503" i="4" s="1"/>
  <c r="B502" i="4"/>
  <c r="C502" i="4" s="1"/>
  <c r="B501" i="4"/>
  <c r="C501" i="4" s="1"/>
  <c r="B500" i="4"/>
  <c r="C500" i="4" s="1"/>
  <c r="B499" i="4"/>
  <c r="C499" i="4" s="1"/>
  <c r="B498" i="4"/>
  <c r="C498" i="4" s="1"/>
  <c r="B497" i="4"/>
  <c r="C497" i="4" s="1"/>
  <c r="B496" i="4"/>
  <c r="C496" i="4" s="1"/>
  <c r="B495" i="4"/>
  <c r="C495" i="4" s="1"/>
  <c r="B494" i="4"/>
  <c r="C494" i="4" s="1"/>
  <c r="B493" i="4"/>
  <c r="C493" i="4" s="1"/>
  <c r="B492" i="4"/>
  <c r="C492" i="4" s="1"/>
  <c r="B491" i="4"/>
  <c r="C491" i="4" s="1"/>
  <c r="B490" i="4"/>
  <c r="C490" i="4" s="1"/>
  <c r="B489" i="4"/>
  <c r="C489" i="4" s="1"/>
  <c r="B488" i="4"/>
  <c r="C488" i="4" s="1"/>
  <c r="B487" i="4"/>
  <c r="C487" i="4" s="1"/>
  <c r="C486" i="4"/>
  <c r="B486" i="4"/>
  <c r="B485" i="4"/>
  <c r="C485" i="4" s="1"/>
  <c r="B484" i="4"/>
  <c r="C484" i="4" s="1"/>
  <c r="B483" i="4"/>
  <c r="C483" i="4" s="1"/>
  <c r="B482" i="4"/>
  <c r="C482" i="4" s="1"/>
  <c r="B481" i="4"/>
  <c r="C481" i="4" s="1"/>
  <c r="B480" i="4"/>
  <c r="C480" i="4" s="1"/>
  <c r="B479" i="4"/>
  <c r="C479" i="4" s="1"/>
  <c r="B478" i="4"/>
  <c r="C478" i="4" s="1"/>
  <c r="B477" i="4"/>
  <c r="C477" i="4" s="1"/>
  <c r="B476" i="4"/>
  <c r="C476" i="4" s="1"/>
  <c r="B475" i="4"/>
  <c r="C475" i="4" s="1"/>
  <c r="B474" i="4"/>
  <c r="C474" i="4" s="1"/>
  <c r="B473" i="4"/>
  <c r="C473" i="4" s="1"/>
  <c r="B472" i="4"/>
  <c r="C472" i="4" s="1"/>
  <c r="B471" i="4"/>
  <c r="C471" i="4" s="1"/>
  <c r="C470" i="4"/>
  <c r="B470" i="4"/>
  <c r="B469" i="4"/>
  <c r="C469" i="4" s="1"/>
  <c r="B468" i="4"/>
  <c r="C468" i="4" s="1"/>
  <c r="B467" i="4"/>
  <c r="C467" i="4" s="1"/>
  <c r="B466" i="4"/>
  <c r="C466" i="4" s="1"/>
  <c r="B465" i="4"/>
  <c r="C465" i="4" s="1"/>
  <c r="B464" i="4"/>
  <c r="C464" i="4" s="1"/>
  <c r="B463" i="4"/>
  <c r="C463" i="4" s="1"/>
  <c r="B462" i="4"/>
  <c r="C462" i="4" s="1"/>
  <c r="B461" i="4"/>
  <c r="C461" i="4" s="1"/>
  <c r="B460" i="4"/>
  <c r="C460" i="4" s="1"/>
  <c r="B459" i="4"/>
  <c r="C459" i="4" s="1"/>
  <c r="C458" i="4"/>
  <c r="B458" i="4"/>
  <c r="B457" i="4"/>
  <c r="C457" i="4" s="1"/>
  <c r="B456" i="4"/>
  <c r="C456" i="4" s="1"/>
  <c r="B455" i="4"/>
  <c r="C455" i="4" s="1"/>
  <c r="B454" i="4"/>
  <c r="C454" i="4" s="1"/>
  <c r="B453" i="4"/>
  <c r="C453" i="4" s="1"/>
  <c r="B452" i="4"/>
  <c r="C452" i="4" s="1"/>
  <c r="B451" i="4"/>
  <c r="C451" i="4" s="1"/>
  <c r="B450" i="4"/>
  <c r="C450" i="4" s="1"/>
  <c r="B449" i="4"/>
  <c r="C449" i="4" s="1"/>
  <c r="B448" i="4"/>
  <c r="C448" i="4" s="1"/>
  <c r="C447" i="4"/>
  <c r="B447" i="4"/>
  <c r="B446" i="4"/>
  <c r="C446" i="4" s="1"/>
  <c r="B445" i="4"/>
  <c r="C445" i="4" s="1"/>
  <c r="B444" i="4"/>
  <c r="C444" i="4" s="1"/>
  <c r="B443" i="4"/>
  <c r="C443" i="4" s="1"/>
  <c r="B442" i="4"/>
  <c r="C442" i="4" s="1"/>
  <c r="B441" i="4"/>
  <c r="C441" i="4" s="1"/>
  <c r="B440" i="4"/>
  <c r="C440" i="4" s="1"/>
  <c r="B439" i="4"/>
  <c r="C439" i="4" s="1"/>
  <c r="B438" i="4"/>
  <c r="C438" i="4" s="1"/>
  <c r="B437" i="4"/>
  <c r="C437" i="4" s="1"/>
  <c r="B436" i="4"/>
  <c r="C436" i="4" s="1"/>
  <c r="B435" i="4"/>
  <c r="C435" i="4" s="1"/>
  <c r="B434" i="4"/>
  <c r="C434" i="4" s="1"/>
  <c r="B433" i="4"/>
  <c r="C433" i="4" s="1"/>
  <c r="B432" i="4"/>
  <c r="C432" i="4" s="1"/>
  <c r="C431" i="4"/>
  <c r="B431" i="4"/>
  <c r="B430" i="4"/>
  <c r="C430" i="4" s="1"/>
  <c r="B429" i="4"/>
  <c r="C429" i="4" s="1"/>
  <c r="B428" i="4"/>
  <c r="C428" i="4" s="1"/>
  <c r="B427" i="4"/>
  <c r="C427" i="4" s="1"/>
  <c r="B426" i="4"/>
  <c r="C426" i="4" s="1"/>
  <c r="B425" i="4"/>
  <c r="C425" i="4" s="1"/>
  <c r="B424" i="4"/>
  <c r="C424" i="4" s="1"/>
  <c r="B423" i="4"/>
  <c r="C423" i="4" s="1"/>
  <c r="C422" i="4"/>
  <c r="B422" i="4"/>
  <c r="B421" i="4"/>
  <c r="C421" i="4" s="1"/>
  <c r="B420" i="4"/>
  <c r="C420" i="4" s="1"/>
  <c r="B419" i="4"/>
  <c r="C419" i="4" s="1"/>
  <c r="B418" i="4"/>
  <c r="C418" i="4" s="1"/>
  <c r="B417" i="4"/>
  <c r="C417" i="4" s="1"/>
  <c r="B416" i="4"/>
  <c r="C416" i="4" s="1"/>
  <c r="B415" i="4"/>
  <c r="C415" i="4" s="1"/>
  <c r="B414" i="4"/>
  <c r="C414" i="4" s="1"/>
  <c r="B413" i="4"/>
  <c r="C413" i="4" s="1"/>
  <c r="B412" i="4"/>
  <c r="C412" i="4" s="1"/>
  <c r="B411" i="4"/>
  <c r="C411" i="4" s="1"/>
  <c r="B410" i="4"/>
  <c r="C410" i="4" s="1"/>
  <c r="B409" i="4"/>
  <c r="C409" i="4" s="1"/>
  <c r="B408" i="4"/>
  <c r="C408" i="4" s="1"/>
  <c r="B407" i="4"/>
  <c r="C407" i="4" s="1"/>
  <c r="B406" i="4"/>
  <c r="C406" i="4" s="1"/>
  <c r="B405" i="4"/>
  <c r="C405" i="4" s="1"/>
  <c r="B404" i="4"/>
  <c r="C404" i="4" s="1"/>
  <c r="B403" i="4"/>
  <c r="C403" i="4" s="1"/>
  <c r="B402" i="4"/>
  <c r="C402" i="4" s="1"/>
  <c r="B401" i="4"/>
  <c r="C401" i="4" s="1"/>
  <c r="B400" i="4"/>
  <c r="C400" i="4" s="1"/>
  <c r="B399" i="4"/>
  <c r="C399" i="4" s="1"/>
  <c r="B398" i="4"/>
  <c r="C398" i="4" s="1"/>
  <c r="B397" i="4"/>
  <c r="C397" i="4" s="1"/>
  <c r="B396" i="4"/>
  <c r="C396" i="4" s="1"/>
  <c r="B395" i="4"/>
  <c r="C395" i="4" s="1"/>
  <c r="B394" i="4"/>
  <c r="C394" i="4" s="1"/>
  <c r="B393" i="4"/>
  <c r="C393" i="4" s="1"/>
  <c r="B392" i="4"/>
  <c r="C392" i="4" s="1"/>
  <c r="C391" i="4"/>
  <c r="B391" i="4"/>
  <c r="B390" i="4"/>
  <c r="C390" i="4" s="1"/>
  <c r="B389" i="4"/>
  <c r="C389" i="4" s="1"/>
  <c r="B388" i="4"/>
  <c r="C388" i="4" s="1"/>
  <c r="B387" i="4"/>
  <c r="C387" i="4" s="1"/>
  <c r="B386" i="4"/>
  <c r="C386" i="4" s="1"/>
  <c r="B385" i="4"/>
  <c r="C385" i="4" s="1"/>
  <c r="B384" i="4"/>
  <c r="C384" i="4" s="1"/>
  <c r="B383" i="4"/>
  <c r="C383" i="4" s="1"/>
  <c r="B382" i="4"/>
  <c r="C382" i="4" s="1"/>
  <c r="B381" i="4"/>
  <c r="C381" i="4" s="1"/>
  <c r="B380" i="4"/>
  <c r="C380" i="4" s="1"/>
  <c r="B379" i="4"/>
  <c r="C379" i="4" s="1"/>
  <c r="C378" i="4"/>
  <c r="B378" i="4"/>
  <c r="B377" i="4"/>
  <c r="C377" i="4" s="1"/>
  <c r="B376" i="4"/>
  <c r="C376" i="4" s="1"/>
  <c r="B375" i="4"/>
  <c r="C375" i="4" s="1"/>
  <c r="B374" i="4"/>
  <c r="C374" i="4" s="1"/>
  <c r="B373" i="4"/>
  <c r="C373" i="4" s="1"/>
  <c r="B372" i="4"/>
  <c r="C372" i="4" s="1"/>
  <c r="B371" i="4"/>
  <c r="C371" i="4" s="1"/>
  <c r="B370" i="4"/>
  <c r="C370" i="4" s="1"/>
  <c r="B369" i="4"/>
  <c r="C369" i="4" s="1"/>
  <c r="B368" i="4"/>
  <c r="C368" i="4" s="1"/>
  <c r="B367" i="4"/>
  <c r="C367" i="4" s="1"/>
  <c r="B366" i="4"/>
  <c r="C366" i="4" s="1"/>
  <c r="B365" i="4"/>
  <c r="C365" i="4" s="1"/>
  <c r="B364" i="4"/>
  <c r="C364" i="4" s="1"/>
  <c r="B363" i="4"/>
  <c r="C363" i="4" s="1"/>
  <c r="B362" i="4"/>
  <c r="C362" i="4" s="1"/>
  <c r="B361" i="4"/>
  <c r="C361" i="4" s="1"/>
  <c r="B360" i="4"/>
  <c r="C360" i="4" s="1"/>
  <c r="C359" i="4"/>
  <c r="B359" i="4"/>
  <c r="B358" i="4"/>
  <c r="C358" i="4" s="1"/>
  <c r="B357" i="4"/>
  <c r="C357" i="4" s="1"/>
  <c r="B356" i="4"/>
  <c r="C356" i="4" s="1"/>
  <c r="B355" i="4"/>
  <c r="C355" i="4" s="1"/>
  <c r="B354" i="4"/>
  <c r="C354" i="4" s="1"/>
  <c r="B353" i="4"/>
  <c r="C353" i="4" s="1"/>
  <c r="B352" i="4"/>
  <c r="C352" i="4" s="1"/>
  <c r="B351" i="4"/>
  <c r="C351" i="4" s="1"/>
  <c r="B350" i="4"/>
  <c r="C350" i="4" s="1"/>
  <c r="B349" i="4"/>
  <c r="C349" i="4" s="1"/>
  <c r="B348" i="4"/>
  <c r="C348" i="4" s="1"/>
  <c r="B347" i="4"/>
  <c r="C347" i="4" s="1"/>
  <c r="C346" i="4"/>
  <c r="B346" i="4"/>
  <c r="B345" i="4"/>
  <c r="C345" i="4" s="1"/>
  <c r="B344" i="4"/>
  <c r="C344" i="4" s="1"/>
  <c r="B343" i="4"/>
  <c r="C343" i="4" s="1"/>
  <c r="B342" i="4"/>
  <c r="C342" i="4" s="1"/>
  <c r="B341" i="4"/>
  <c r="C341" i="4" s="1"/>
  <c r="B340" i="4"/>
  <c r="C340" i="4" s="1"/>
  <c r="B339" i="4"/>
  <c r="C339" i="4" s="1"/>
  <c r="B338" i="4"/>
  <c r="C338" i="4" s="1"/>
  <c r="B337" i="4"/>
  <c r="C337" i="4" s="1"/>
  <c r="B336" i="4"/>
  <c r="C336" i="4" s="1"/>
  <c r="B335" i="4"/>
  <c r="C335" i="4" s="1"/>
  <c r="B334" i="4"/>
  <c r="C334" i="4" s="1"/>
  <c r="B333" i="4"/>
  <c r="C333" i="4" s="1"/>
  <c r="B332" i="4"/>
  <c r="C332" i="4" s="1"/>
  <c r="B331" i="4"/>
  <c r="C331" i="4" s="1"/>
  <c r="B330" i="4"/>
  <c r="C330" i="4" s="1"/>
  <c r="B329" i="4"/>
  <c r="C329" i="4" s="1"/>
  <c r="B328" i="4"/>
  <c r="C328" i="4" s="1"/>
  <c r="C327" i="4"/>
  <c r="B327" i="4"/>
  <c r="B326" i="4"/>
  <c r="C326" i="4" s="1"/>
  <c r="B325" i="4"/>
  <c r="C325" i="4" s="1"/>
  <c r="B324" i="4"/>
  <c r="C324" i="4" s="1"/>
  <c r="B323" i="4"/>
  <c r="C323" i="4" s="1"/>
  <c r="B322" i="4"/>
  <c r="C322" i="4" s="1"/>
  <c r="B321" i="4"/>
  <c r="C321" i="4" s="1"/>
  <c r="B320" i="4"/>
  <c r="C320" i="4" s="1"/>
  <c r="B319" i="4"/>
  <c r="C319" i="4" s="1"/>
  <c r="B318" i="4"/>
  <c r="C318" i="4" s="1"/>
  <c r="B317" i="4"/>
  <c r="C317" i="4" s="1"/>
  <c r="B316" i="4"/>
  <c r="C316" i="4" s="1"/>
  <c r="B315" i="4"/>
  <c r="C315" i="4" s="1"/>
  <c r="C314" i="4"/>
  <c r="B314" i="4"/>
  <c r="B313" i="4"/>
  <c r="C313" i="4" s="1"/>
  <c r="B312" i="4"/>
  <c r="C312" i="4" s="1"/>
  <c r="B311" i="4"/>
  <c r="C311" i="4" s="1"/>
  <c r="B310" i="4"/>
  <c r="C310" i="4" s="1"/>
  <c r="B309" i="4"/>
  <c r="C309" i="4" s="1"/>
  <c r="B308" i="4"/>
  <c r="C308" i="4" s="1"/>
  <c r="B307" i="4"/>
  <c r="C307" i="4" s="1"/>
  <c r="B306" i="4"/>
  <c r="C306" i="4" s="1"/>
  <c r="B305" i="4"/>
  <c r="C305" i="4" s="1"/>
  <c r="B304" i="4"/>
  <c r="C304" i="4" s="1"/>
  <c r="B303" i="4"/>
  <c r="C303" i="4" s="1"/>
  <c r="B302" i="4"/>
  <c r="C302" i="4" s="1"/>
  <c r="B301" i="4"/>
  <c r="C301" i="4" s="1"/>
  <c r="B300" i="4"/>
  <c r="C300" i="4" s="1"/>
  <c r="B299" i="4"/>
  <c r="C299" i="4" s="1"/>
  <c r="B298" i="4"/>
  <c r="C298" i="4" s="1"/>
  <c r="B297" i="4"/>
  <c r="C297" i="4" s="1"/>
  <c r="B296" i="4"/>
  <c r="C296" i="4" s="1"/>
  <c r="B295" i="4"/>
  <c r="C295" i="4" s="1"/>
  <c r="B294" i="4"/>
  <c r="C294" i="4" s="1"/>
  <c r="B293" i="4"/>
  <c r="C293" i="4" s="1"/>
  <c r="B292" i="4"/>
  <c r="C292" i="4" s="1"/>
  <c r="B291" i="4"/>
  <c r="C291" i="4" s="1"/>
  <c r="B290" i="4"/>
  <c r="C290" i="4" s="1"/>
  <c r="B289" i="4"/>
  <c r="C289" i="4" s="1"/>
  <c r="B288" i="4"/>
  <c r="C288" i="4" s="1"/>
  <c r="B287" i="4"/>
  <c r="C287" i="4" s="1"/>
  <c r="B286" i="4"/>
  <c r="C286" i="4" s="1"/>
  <c r="B285" i="4"/>
  <c r="C285" i="4" s="1"/>
  <c r="B284" i="4"/>
  <c r="C284" i="4" s="1"/>
  <c r="B283" i="4"/>
  <c r="C283" i="4" s="1"/>
  <c r="B282" i="4"/>
  <c r="C282" i="4" s="1"/>
  <c r="B281" i="4"/>
  <c r="C281" i="4" s="1"/>
  <c r="B280" i="4"/>
  <c r="C280" i="4" s="1"/>
  <c r="B279" i="4"/>
  <c r="C279" i="4" s="1"/>
  <c r="B278" i="4"/>
  <c r="C278" i="4" s="1"/>
  <c r="B277" i="4"/>
  <c r="C277" i="4" s="1"/>
  <c r="B276" i="4"/>
  <c r="C276" i="4" s="1"/>
  <c r="B275" i="4"/>
  <c r="C275" i="4" s="1"/>
  <c r="B274" i="4"/>
  <c r="C274" i="4" s="1"/>
  <c r="B273" i="4"/>
  <c r="C273" i="4" s="1"/>
  <c r="B272" i="4"/>
  <c r="C272" i="4" s="1"/>
  <c r="B271" i="4"/>
  <c r="C271" i="4" s="1"/>
  <c r="B270" i="4"/>
  <c r="C270" i="4" s="1"/>
  <c r="B269" i="4"/>
  <c r="C269" i="4" s="1"/>
  <c r="B268" i="4"/>
  <c r="C268" i="4" s="1"/>
  <c r="B267" i="4"/>
  <c r="C267" i="4" s="1"/>
  <c r="B266" i="4"/>
  <c r="C266" i="4" s="1"/>
  <c r="B265" i="4"/>
  <c r="C265" i="4" s="1"/>
  <c r="B264" i="4"/>
  <c r="C264" i="4" s="1"/>
  <c r="B263" i="4"/>
  <c r="C263" i="4" s="1"/>
  <c r="B262" i="4"/>
  <c r="C262" i="4" s="1"/>
  <c r="B261" i="4"/>
  <c r="C261" i="4" s="1"/>
  <c r="B260" i="4"/>
  <c r="C260" i="4" s="1"/>
  <c r="B259" i="4"/>
  <c r="C259" i="4" s="1"/>
  <c r="B258" i="4"/>
  <c r="C258" i="4" s="1"/>
  <c r="B257" i="4"/>
  <c r="C257" i="4" s="1"/>
  <c r="B256" i="4"/>
  <c r="C256" i="4" s="1"/>
  <c r="B255" i="4"/>
  <c r="C255" i="4" s="1"/>
  <c r="B254" i="4"/>
  <c r="C254" i="4" s="1"/>
  <c r="B253" i="4"/>
  <c r="C253" i="4" s="1"/>
  <c r="B252" i="4"/>
  <c r="C252" i="4" s="1"/>
  <c r="B251" i="4"/>
  <c r="C251" i="4" s="1"/>
  <c r="B250" i="4"/>
  <c r="C250" i="4" s="1"/>
  <c r="B249" i="4"/>
  <c r="C249" i="4" s="1"/>
  <c r="B248" i="4"/>
  <c r="C248" i="4" s="1"/>
  <c r="B247" i="4"/>
  <c r="C247" i="4" s="1"/>
  <c r="B246" i="4"/>
  <c r="C246" i="4" s="1"/>
  <c r="B245" i="4"/>
  <c r="C245" i="4" s="1"/>
  <c r="B244" i="4"/>
  <c r="C244" i="4" s="1"/>
  <c r="B243" i="4"/>
  <c r="C243" i="4" s="1"/>
  <c r="B242" i="4"/>
  <c r="C242" i="4" s="1"/>
  <c r="B241" i="4"/>
  <c r="C241" i="4" s="1"/>
  <c r="B240" i="4"/>
  <c r="C240" i="4" s="1"/>
  <c r="B239" i="4"/>
  <c r="C239" i="4" s="1"/>
  <c r="B238" i="4"/>
  <c r="C238" i="4" s="1"/>
  <c r="B237" i="4"/>
  <c r="C237" i="4" s="1"/>
  <c r="B236" i="4"/>
  <c r="C236" i="4" s="1"/>
  <c r="B235" i="4"/>
  <c r="C235" i="4" s="1"/>
  <c r="B234" i="4"/>
  <c r="C234" i="4" s="1"/>
  <c r="B233" i="4"/>
  <c r="C233" i="4" s="1"/>
  <c r="B232" i="4"/>
  <c r="C232" i="4" s="1"/>
  <c r="B231" i="4"/>
  <c r="C231" i="4" s="1"/>
  <c r="B230" i="4"/>
  <c r="C230" i="4" s="1"/>
  <c r="B229" i="4"/>
  <c r="C229" i="4" s="1"/>
  <c r="B228" i="4"/>
  <c r="C228" i="4" s="1"/>
  <c r="B227" i="4"/>
  <c r="C227" i="4" s="1"/>
  <c r="B226" i="4"/>
  <c r="C226" i="4" s="1"/>
  <c r="B225" i="4"/>
  <c r="C225" i="4" s="1"/>
  <c r="B224" i="4"/>
  <c r="C224" i="4" s="1"/>
  <c r="B223" i="4"/>
  <c r="C223" i="4" s="1"/>
  <c r="B222" i="4"/>
  <c r="C222" i="4" s="1"/>
  <c r="B221" i="4"/>
  <c r="C221" i="4" s="1"/>
  <c r="B220" i="4"/>
  <c r="C220" i="4" s="1"/>
  <c r="B219" i="4"/>
  <c r="C219" i="4" s="1"/>
  <c r="B218" i="4"/>
  <c r="C218" i="4" s="1"/>
  <c r="B217" i="4"/>
  <c r="C217" i="4" s="1"/>
  <c r="B216" i="4"/>
  <c r="C216" i="4" s="1"/>
  <c r="B215" i="4"/>
  <c r="C215" i="4" s="1"/>
  <c r="B214" i="4"/>
  <c r="C214" i="4" s="1"/>
  <c r="B213" i="4"/>
  <c r="C213" i="4" s="1"/>
  <c r="B212" i="4"/>
  <c r="C212" i="4" s="1"/>
  <c r="B211" i="4"/>
  <c r="C211" i="4" s="1"/>
  <c r="B210" i="4"/>
  <c r="C210" i="4" s="1"/>
  <c r="B209" i="4"/>
  <c r="C209" i="4" s="1"/>
  <c r="B208" i="4"/>
  <c r="C208" i="4" s="1"/>
  <c r="B207" i="4"/>
  <c r="C207" i="4" s="1"/>
  <c r="B206" i="4"/>
  <c r="C206" i="4" s="1"/>
  <c r="B205" i="4"/>
  <c r="C205" i="4" s="1"/>
  <c r="B204" i="4"/>
  <c r="C204" i="4" s="1"/>
  <c r="B203" i="4"/>
  <c r="C203" i="4" s="1"/>
  <c r="B202" i="4"/>
  <c r="C202" i="4" s="1"/>
  <c r="B201" i="4"/>
  <c r="C201" i="4" s="1"/>
  <c r="B200" i="4"/>
  <c r="C200" i="4" s="1"/>
  <c r="B199" i="4"/>
  <c r="C199" i="4" s="1"/>
  <c r="B198" i="4"/>
  <c r="C198" i="4" s="1"/>
  <c r="B197" i="4"/>
  <c r="C197" i="4" s="1"/>
  <c r="B196" i="4"/>
  <c r="C196" i="4" s="1"/>
  <c r="B195" i="4"/>
  <c r="C195" i="4" s="1"/>
  <c r="B194" i="4"/>
  <c r="C194" i="4" s="1"/>
  <c r="B193" i="4"/>
  <c r="C193" i="4" s="1"/>
  <c r="B192" i="4"/>
  <c r="C192" i="4" s="1"/>
  <c r="B191" i="4"/>
  <c r="C191" i="4" s="1"/>
  <c r="B190" i="4"/>
  <c r="C190" i="4" s="1"/>
  <c r="B189" i="4"/>
  <c r="C189" i="4" s="1"/>
  <c r="B188" i="4"/>
  <c r="C188" i="4" s="1"/>
  <c r="B187" i="4"/>
  <c r="C187" i="4" s="1"/>
  <c r="B186" i="4"/>
  <c r="C186" i="4" s="1"/>
  <c r="B185" i="4"/>
  <c r="C185" i="4" s="1"/>
  <c r="B184" i="4"/>
  <c r="C184" i="4" s="1"/>
  <c r="B183" i="4"/>
  <c r="C183" i="4" s="1"/>
  <c r="B182" i="4"/>
  <c r="C182" i="4" s="1"/>
  <c r="B181" i="4"/>
  <c r="C181" i="4" s="1"/>
  <c r="B180" i="4"/>
  <c r="C180" i="4" s="1"/>
  <c r="B179" i="4"/>
  <c r="C179" i="4" s="1"/>
  <c r="B178" i="4"/>
  <c r="C178" i="4" s="1"/>
  <c r="B177" i="4"/>
  <c r="C177" i="4" s="1"/>
  <c r="B176" i="4"/>
  <c r="C176" i="4" s="1"/>
  <c r="B175" i="4"/>
  <c r="C175" i="4" s="1"/>
  <c r="B174" i="4"/>
  <c r="C174" i="4" s="1"/>
  <c r="B173" i="4"/>
  <c r="C173" i="4" s="1"/>
  <c r="B172" i="4"/>
  <c r="C172" i="4" s="1"/>
  <c r="B171" i="4"/>
  <c r="C171" i="4" s="1"/>
  <c r="C170" i="4"/>
  <c r="B170" i="4"/>
  <c r="B169" i="4"/>
  <c r="C169" i="4" s="1"/>
  <c r="B168" i="4"/>
  <c r="C168" i="4" s="1"/>
  <c r="B167" i="4"/>
  <c r="C167" i="4" s="1"/>
  <c r="B166" i="4"/>
  <c r="C166" i="4" s="1"/>
  <c r="B165" i="4"/>
  <c r="C165" i="4" s="1"/>
  <c r="B164" i="4"/>
  <c r="C164" i="4" s="1"/>
  <c r="B163" i="4"/>
  <c r="C163" i="4" s="1"/>
  <c r="B162" i="4"/>
  <c r="C162" i="4" s="1"/>
  <c r="B161" i="4"/>
  <c r="C161" i="4" s="1"/>
  <c r="B160" i="4"/>
  <c r="C160" i="4" s="1"/>
  <c r="B159" i="4"/>
  <c r="C159" i="4" s="1"/>
  <c r="B158" i="4"/>
  <c r="C158" i="4" s="1"/>
  <c r="B157" i="4"/>
  <c r="C157" i="4" s="1"/>
  <c r="B156" i="4"/>
  <c r="C156" i="4" s="1"/>
  <c r="B155" i="4"/>
  <c r="C155" i="4" s="1"/>
  <c r="B154" i="4"/>
  <c r="C154" i="4" s="1"/>
  <c r="B153" i="4"/>
  <c r="C153" i="4" s="1"/>
  <c r="B152" i="4"/>
  <c r="C152" i="4" s="1"/>
  <c r="B151" i="4"/>
  <c r="C151" i="4" s="1"/>
  <c r="B150" i="4"/>
  <c r="C150" i="4" s="1"/>
  <c r="B149" i="4"/>
  <c r="C149" i="4" s="1"/>
  <c r="B148" i="4"/>
  <c r="C148" i="4" s="1"/>
  <c r="B147" i="4"/>
  <c r="C147" i="4" s="1"/>
  <c r="B146" i="4"/>
  <c r="C146" i="4" s="1"/>
  <c r="B145" i="4"/>
  <c r="C145" i="4" s="1"/>
  <c r="B144" i="4"/>
  <c r="C144" i="4" s="1"/>
  <c r="B143" i="4"/>
  <c r="C143" i="4" s="1"/>
  <c r="B142" i="4"/>
  <c r="C142" i="4" s="1"/>
  <c r="B141" i="4"/>
  <c r="C141" i="4" s="1"/>
  <c r="B140" i="4"/>
  <c r="C140" i="4" s="1"/>
  <c r="B139" i="4"/>
  <c r="C139" i="4" s="1"/>
  <c r="B138" i="4"/>
  <c r="C138" i="4" s="1"/>
  <c r="B137" i="4"/>
  <c r="C137" i="4" s="1"/>
  <c r="B136" i="4"/>
  <c r="C136" i="4" s="1"/>
  <c r="C135" i="4"/>
  <c r="B135" i="4"/>
  <c r="B134" i="4"/>
  <c r="C134" i="4" s="1"/>
  <c r="B133" i="4"/>
  <c r="C133" i="4" s="1"/>
  <c r="B132" i="4"/>
  <c r="C132" i="4" s="1"/>
  <c r="B131" i="4"/>
  <c r="C131" i="4" s="1"/>
  <c r="B130" i="4"/>
  <c r="C130" i="4" s="1"/>
  <c r="B129" i="4"/>
  <c r="C129" i="4" s="1"/>
  <c r="B128" i="4"/>
  <c r="C128" i="4" s="1"/>
  <c r="B127" i="4"/>
  <c r="C127" i="4" s="1"/>
  <c r="B126" i="4"/>
  <c r="C126" i="4" s="1"/>
  <c r="B125" i="4"/>
  <c r="C125" i="4" s="1"/>
  <c r="B124" i="4"/>
  <c r="C124" i="4" s="1"/>
  <c r="B123" i="4"/>
  <c r="C123" i="4" s="1"/>
  <c r="B122" i="4"/>
  <c r="C122" i="4" s="1"/>
  <c r="B121" i="4"/>
  <c r="C121" i="4" s="1"/>
  <c r="B120" i="4"/>
  <c r="C120" i="4" s="1"/>
  <c r="B119" i="4"/>
  <c r="C119" i="4" s="1"/>
  <c r="B118" i="4"/>
  <c r="C118" i="4" s="1"/>
  <c r="B117" i="4"/>
  <c r="C117" i="4" s="1"/>
  <c r="B116" i="4"/>
  <c r="C116" i="4" s="1"/>
  <c r="B115" i="4"/>
  <c r="C115" i="4" s="1"/>
  <c r="B114" i="4"/>
  <c r="C114" i="4" s="1"/>
  <c r="B113" i="4"/>
  <c r="C113" i="4" s="1"/>
  <c r="B112" i="4"/>
  <c r="C112" i="4" s="1"/>
  <c r="B111" i="4"/>
  <c r="C111" i="4" s="1"/>
  <c r="B110" i="4"/>
  <c r="C110" i="4" s="1"/>
  <c r="B109" i="4"/>
  <c r="C109" i="4" s="1"/>
  <c r="B108" i="4"/>
  <c r="C108" i="4" s="1"/>
  <c r="B107" i="4"/>
  <c r="C107" i="4" s="1"/>
  <c r="C106" i="4"/>
  <c r="B106" i="4"/>
  <c r="B105" i="4"/>
  <c r="C105" i="4" s="1"/>
  <c r="B104" i="4"/>
  <c r="C104" i="4" s="1"/>
  <c r="B103" i="4"/>
  <c r="C103" i="4" s="1"/>
  <c r="B102" i="4"/>
  <c r="C102" i="4" s="1"/>
  <c r="B101" i="4"/>
  <c r="C101" i="4" s="1"/>
  <c r="B100" i="4"/>
  <c r="C100" i="4" s="1"/>
  <c r="B99" i="4"/>
  <c r="C99" i="4" s="1"/>
  <c r="B98" i="4"/>
  <c r="C98" i="4" s="1"/>
  <c r="B97" i="4"/>
  <c r="C97" i="4" s="1"/>
  <c r="B96" i="4"/>
  <c r="C96" i="4" s="1"/>
  <c r="B95" i="4"/>
  <c r="C95" i="4" s="1"/>
  <c r="B94" i="4"/>
  <c r="C94" i="4" s="1"/>
  <c r="B93" i="4"/>
  <c r="C93" i="4" s="1"/>
  <c r="B92" i="4"/>
  <c r="C92" i="4" s="1"/>
  <c r="B91" i="4"/>
  <c r="C91" i="4" s="1"/>
  <c r="B90" i="4"/>
  <c r="C90" i="4" s="1"/>
  <c r="B89" i="4"/>
  <c r="C89" i="4" s="1"/>
  <c r="B88" i="4"/>
  <c r="C88" i="4" s="1"/>
  <c r="B87" i="4"/>
  <c r="C87" i="4" s="1"/>
  <c r="B86" i="4"/>
  <c r="C86" i="4" s="1"/>
  <c r="B85" i="4"/>
  <c r="C85" i="4" s="1"/>
  <c r="B84" i="4"/>
  <c r="C84" i="4" s="1"/>
  <c r="B83" i="4"/>
  <c r="C83" i="4" s="1"/>
  <c r="B82" i="4"/>
  <c r="C82" i="4" s="1"/>
  <c r="B81" i="4"/>
  <c r="C81" i="4" s="1"/>
  <c r="B80" i="4"/>
  <c r="C80" i="4" s="1"/>
  <c r="B79" i="4"/>
  <c r="C79" i="4" s="1"/>
  <c r="B78" i="4"/>
  <c r="C78" i="4" s="1"/>
  <c r="B77" i="4"/>
  <c r="C77" i="4" s="1"/>
  <c r="B76" i="4"/>
  <c r="C76" i="4" s="1"/>
  <c r="B75" i="4"/>
  <c r="C75" i="4" s="1"/>
  <c r="B74" i="4"/>
  <c r="C74" i="4" s="1"/>
  <c r="B73" i="4"/>
  <c r="C73" i="4" s="1"/>
  <c r="B72" i="4"/>
  <c r="C72" i="4" s="1"/>
  <c r="C71" i="4"/>
  <c r="B71" i="4"/>
  <c r="B70" i="4"/>
  <c r="C70" i="4" s="1"/>
  <c r="B69" i="4"/>
  <c r="C69" i="4" s="1"/>
  <c r="B68" i="4"/>
  <c r="C68" i="4" s="1"/>
  <c r="B67" i="4"/>
  <c r="C67" i="4" s="1"/>
  <c r="B66" i="4"/>
  <c r="C66" i="4" s="1"/>
  <c r="B65" i="4"/>
  <c r="C65" i="4" s="1"/>
  <c r="B64" i="4"/>
  <c r="C64" i="4" s="1"/>
  <c r="B63" i="4"/>
  <c r="C63" i="4" s="1"/>
  <c r="B62" i="4"/>
  <c r="C62" i="4" s="1"/>
  <c r="B61" i="4"/>
  <c r="C61" i="4" s="1"/>
  <c r="B60" i="4"/>
  <c r="C60" i="4" s="1"/>
  <c r="B59" i="4"/>
  <c r="C59" i="4" s="1"/>
  <c r="B58" i="4"/>
  <c r="C58" i="4" s="1"/>
  <c r="B57" i="4"/>
  <c r="C57" i="4" s="1"/>
  <c r="B56" i="4"/>
  <c r="C56" i="4" s="1"/>
  <c r="B55" i="4"/>
  <c r="C55" i="4" s="1"/>
  <c r="B54" i="4"/>
  <c r="C54" i="4" s="1"/>
  <c r="B53" i="4"/>
  <c r="C53" i="4" s="1"/>
  <c r="B52" i="4"/>
  <c r="C52" i="4" s="1"/>
  <c r="B51" i="4"/>
  <c r="C51" i="4" s="1"/>
  <c r="B50" i="4"/>
  <c r="C50" i="4" s="1"/>
  <c r="B49" i="4"/>
  <c r="C49" i="4" s="1"/>
  <c r="B48" i="4"/>
  <c r="C48" i="4" s="1"/>
  <c r="B47" i="4"/>
  <c r="C47" i="4" s="1"/>
  <c r="B46" i="4"/>
  <c r="C46" i="4" s="1"/>
  <c r="B45" i="4"/>
  <c r="C45" i="4" s="1"/>
  <c r="B44" i="4"/>
  <c r="C44" i="4" s="1"/>
  <c r="B43" i="4"/>
  <c r="C43" i="4" s="1"/>
  <c r="C42" i="4"/>
  <c r="B42" i="4"/>
  <c r="B41" i="4"/>
  <c r="C41" i="4" s="1"/>
  <c r="B40" i="4"/>
  <c r="C40" i="4" s="1"/>
  <c r="B39" i="4"/>
  <c r="C39" i="4" s="1"/>
  <c r="B38" i="4"/>
  <c r="C38" i="4" s="1"/>
  <c r="B37" i="4"/>
  <c r="C37" i="4" s="1"/>
  <c r="B36" i="4"/>
  <c r="C36" i="4" s="1"/>
  <c r="B35" i="4"/>
  <c r="C35" i="4" s="1"/>
  <c r="B34" i="4"/>
  <c r="C34" i="4" s="1"/>
  <c r="B33" i="4"/>
  <c r="C33" i="4" s="1"/>
  <c r="B32" i="4"/>
  <c r="C32" i="4" s="1"/>
  <c r="B31" i="4"/>
  <c r="C31" i="4" s="1"/>
  <c r="B30" i="4"/>
  <c r="C30" i="4" s="1"/>
  <c r="B29" i="4"/>
  <c r="C29" i="4" s="1"/>
  <c r="B28" i="4"/>
  <c r="C28" i="4" s="1"/>
  <c r="B27" i="4"/>
  <c r="C27" i="4" s="1"/>
  <c r="B26" i="4"/>
  <c r="C26" i="4" s="1"/>
  <c r="B25" i="4"/>
  <c r="C25" i="4" s="1"/>
  <c r="B24" i="4"/>
  <c r="C24" i="4" s="1"/>
  <c r="B23" i="4"/>
  <c r="C23" i="4" s="1"/>
  <c r="B22" i="4"/>
  <c r="C22" i="4" s="1"/>
  <c r="B21" i="4"/>
  <c r="C21" i="4" s="1"/>
  <c r="B20" i="4"/>
  <c r="C20" i="4" s="1"/>
  <c r="B19" i="4"/>
  <c r="C19" i="4" s="1"/>
  <c r="B18" i="4"/>
  <c r="C18" i="4" s="1"/>
  <c r="B17" i="4"/>
  <c r="C17" i="4" s="1"/>
  <c r="B16" i="4"/>
  <c r="C16" i="4" s="1"/>
  <c r="B15" i="4"/>
  <c r="C15" i="4" s="1"/>
  <c r="B14" i="4"/>
  <c r="C14" i="4" s="1"/>
  <c r="B13" i="4"/>
  <c r="C13" i="4" s="1"/>
  <c r="B12" i="4"/>
  <c r="C12" i="4" s="1"/>
  <c r="B11" i="4"/>
  <c r="C11" i="4" s="1"/>
  <c r="B10" i="4"/>
  <c r="C10" i="4" s="1"/>
  <c r="B9" i="4"/>
  <c r="C9" i="4" s="1"/>
  <c r="G15" i="1"/>
  <c r="H15" i="1"/>
  <c r="I15" i="1"/>
  <c r="G16" i="1"/>
  <c r="H16" i="1"/>
  <c r="I16" i="1"/>
  <c r="H14" i="1"/>
  <c r="I14" i="1"/>
  <c r="G14" i="1"/>
  <c r="H525" i="4"/>
  <c r="G525" i="4"/>
  <c r="F525" i="4"/>
  <c r="D525" i="4"/>
  <c r="A525" i="4"/>
  <c r="I524" i="4"/>
  <c r="H524" i="4"/>
  <c r="G524" i="4"/>
  <c r="F524" i="4"/>
  <c r="D524" i="4"/>
  <c r="A524" i="4"/>
  <c r="I523" i="4"/>
  <c r="H523" i="4"/>
  <c r="G523" i="4"/>
  <c r="F523" i="4"/>
  <c r="D523" i="4"/>
  <c r="A523" i="4"/>
  <c r="H522" i="4"/>
  <c r="G522" i="4"/>
  <c r="F522" i="4"/>
  <c r="D522" i="4"/>
  <c r="A522" i="4"/>
  <c r="I521" i="4"/>
  <c r="H521" i="4"/>
  <c r="G521" i="4"/>
  <c r="F521" i="4"/>
  <c r="D521" i="4"/>
  <c r="A521" i="4"/>
  <c r="I520" i="4"/>
  <c r="H520" i="4"/>
  <c r="G520" i="4"/>
  <c r="F520" i="4"/>
  <c r="D520" i="4"/>
  <c r="A520" i="4"/>
  <c r="I519" i="4"/>
  <c r="H519" i="4"/>
  <c r="G519" i="4"/>
  <c r="F519" i="4"/>
  <c r="D519" i="4"/>
  <c r="A519" i="4"/>
  <c r="I518" i="4"/>
  <c r="H518" i="4"/>
  <c r="G518" i="4"/>
  <c r="F518" i="4"/>
  <c r="D518" i="4"/>
  <c r="A518" i="4"/>
  <c r="I517" i="4"/>
  <c r="H517" i="4"/>
  <c r="G517" i="4"/>
  <c r="F517" i="4"/>
  <c r="D517" i="4"/>
  <c r="A517" i="4"/>
  <c r="I516" i="4"/>
  <c r="H516" i="4"/>
  <c r="G516" i="4"/>
  <c r="F516" i="4"/>
  <c r="D516" i="4"/>
  <c r="A516" i="4"/>
  <c r="I515" i="4"/>
  <c r="H515" i="4"/>
  <c r="G515" i="4"/>
  <c r="F515" i="4"/>
  <c r="D515" i="4"/>
  <c r="A515" i="4"/>
  <c r="I514" i="4"/>
  <c r="H514" i="4"/>
  <c r="G514" i="4"/>
  <c r="F514" i="4"/>
  <c r="D514" i="4"/>
  <c r="A514" i="4"/>
  <c r="I513" i="4"/>
  <c r="H513" i="4"/>
  <c r="G513" i="4"/>
  <c r="F513" i="4"/>
  <c r="D513" i="4"/>
  <c r="A513" i="4"/>
  <c r="I512" i="4"/>
  <c r="H512" i="4"/>
  <c r="G512" i="4"/>
  <c r="F512" i="4"/>
  <c r="D512" i="4"/>
  <c r="A512" i="4"/>
  <c r="I511" i="4"/>
  <c r="H511" i="4"/>
  <c r="G511" i="4"/>
  <c r="F511" i="4"/>
  <c r="D511" i="4"/>
  <c r="A511" i="4"/>
  <c r="I510" i="4"/>
  <c r="H510" i="4"/>
  <c r="G510" i="4"/>
  <c r="F510" i="4"/>
  <c r="D510" i="4"/>
  <c r="A510" i="4"/>
  <c r="I509" i="4"/>
  <c r="H509" i="4"/>
  <c r="G509" i="4"/>
  <c r="F509" i="4"/>
  <c r="D509" i="4"/>
  <c r="A509" i="4"/>
  <c r="I508" i="4"/>
  <c r="H508" i="4"/>
  <c r="G508" i="4"/>
  <c r="F508" i="4"/>
  <c r="D508" i="4"/>
  <c r="A508" i="4"/>
  <c r="I507" i="4"/>
  <c r="H507" i="4"/>
  <c r="G507" i="4"/>
  <c r="F507" i="4"/>
  <c r="D507" i="4"/>
  <c r="A507" i="4"/>
  <c r="I506" i="4"/>
  <c r="H506" i="4"/>
  <c r="G506" i="4"/>
  <c r="F506" i="4"/>
  <c r="D506" i="4"/>
  <c r="A506" i="4"/>
  <c r="I505" i="4"/>
  <c r="H505" i="4"/>
  <c r="G505" i="4"/>
  <c r="F505" i="4"/>
  <c r="D505" i="4"/>
  <c r="A505" i="4"/>
  <c r="I504" i="4"/>
  <c r="H504" i="4"/>
  <c r="G504" i="4"/>
  <c r="F504" i="4"/>
  <c r="D504" i="4"/>
  <c r="A504" i="4"/>
  <c r="I503" i="4"/>
  <c r="H503" i="4"/>
  <c r="G503" i="4"/>
  <c r="F503" i="4"/>
  <c r="D503" i="4"/>
  <c r="A503" i="4"/>
  <c r="I502" i="4"/>
  <c r="H502" i="4"/>
  <c r="G502" i="4"/>
  <c r="F502" i="4"/>
  <c r="D502" i="4"/>
  <c r="A502" i="4"/>
  <c r="I501" i="4"/>
  <c r="H501" i="4"/>
  <c r="G501" i="4"/>
  <c r="F501" i="4"/>
  <c r="D501" i="4"/>
  <c r="A501" i="4"/>
  <c r="I500" i="4"/>
  <c r="H500" i="4"/>
  <c r="G500" i="4"/>
  <c r="F500" i="4"/>
  <c r="D500" i="4"/>
  <c r="A500" i="4"/>
  <c r="I499" i="4"/>
  <c r="H499" i="4"/>
  <c r="G499" i="4"/>
  <c r="F499" i="4"/>
  <c r="D499" i="4"/>
  <c r="A499" i="4"/>
  <c r="I498" i="4"/>
  <c r="H498" i="4"/>
  <c r="G498" i="4"/>
  <c r="F498" i="4"/>
  <c r="D498" i="4"/>
  <c r="A498" i="4"/>
  <c r="I497" i="4"/>
  <c r="H497" i="4"/>
  <c r="G497" i="4"/>
  <c r="F497" i="4"/>
  <c r="D497" i="4"/>
  <c r="A497" i="4"/>
  <c r="I496" i="4"/>
  <c r="H496" i="4"/>
  <c r="G496" i="4"/>
  <c r="F496" i="4"/>
  <c r="D496" i="4"/>
  <c r="A496" i="4"/>
  <c r="I495" i="4"/>
  <c r="H495" i="4"/>
  <c r="G495" i="4"/>
  <c r="F495" i="4"/>
  <c r="D495" i="4"/>
  <c r="A495" i="4"/>
  <c r="I494" i="4"/>
  <c r="H494" i="4"/>
  <c r="G494" i="4"/>
  <c r="F494" i="4"/>
  <c r="D494" i="4"/>
  <c r="A494" i="4"/>
  <c r="I493" i="4"/>
  <c r="H493" i="4"/>
  <c r="G493" i="4"/>
  <c r="F493" i="4"/>
  <c r="D493" i="4"/>
  <c r="A493" i="4"/>
  <c r="I492" i="4"/>
  <c r="H492" i="4"/>
  <c r="G492" i="4"/>
  <c r="F492" i="4"/>
  <c r="D492" i="4"/>
  <c r="A492" i="4"/>
  <c r="I491" i="4"/>
  <c r="H491" i="4"/>
  <c r="G491" i="4"/>
  <c r="F491" i="4"/>
  <c r="D491" i="4"/>
  <c r="A491" i="4"/>
  <c r="I490" i="4"/>
  <c r="H490" i="4"/>
  <c r="G490" i="4"/>
  <c r="F490" i="4"/>
  <c r="D490" i="4"/>
  <c r="A490" i="4"/>
  <c r="I489" i="4"/>
  <c r="H489" i="4"/>
  <c r="G489" i="4"/>
  <c r="F489" i="4"/>
  <c r="D489" i="4"/>
  <c r="A489" i="4"/>
  <c r="I488" i="4"/>
  <c r="H488" i="4"/>
  <c r="G488" i="4"/>
  <c r="F488" i="4"/>
  <c r="D488" i="4"/>
  <c r="A488" i="4"/>
  <c r="I487" i="4"/>
  <c r="H487" i="4"/>
  <c r="G487" i="4"/>
  <c r="F487" i="4"/>
  <c r="D487" i="4"/>
  <c r="A487" i="4"/>
  <c r="I486" i="4"/>
  <c r="H486" i="4"/>
  <c r="G486" i="4"/>
  <c r="F486" i="4"/>
  <c r="D486" i="4"/>
  <c r="A486" i="4"/>
  <c r="I485" i="4"/>
  <c r="H485" i="4"/>
  <c r="G485" i="4"/>
  <c r="F485" i="4"/>
  <c r="D485" i="4"/>
  <c r="A485" i="4"/>
  <c r="I484" i="4"/>
  <c r="H484" i="4"/>
  <c r="G484" i="4"/>
  <c r="F484" i="4"/>
  <c r="D484" i="4"/>
  <c r="A484" i="4"/>
  <c r="I483" i="4"/>
  <c r="H483" i="4"/>
  <c r="G483" i="4"/>
  <c r="F483" i="4"/>
  <c r="D483" i="4"/>
  <c r="A483" i="4"/>
  <c r="I482" i="4"/>
  <c r="H482" i="4"/>
  <c r="G482" i="4"/>
  <c r="F482" i="4"/>
  <c r="D482" i="4"/>
  <c r="A482" i="4"/>
  <c r="I481" i="4"/>
  <c r="H481" i="4"/>
  <c r="G481" i="4"/>
  <c r="F481" i="4"/>
  <c r="D481" i="4"/>
  <c r="A481" i="4"/>
  <c r="I480" i="4"/>
  <c r="H480" i="4"/>
  <c r="G480" i="4"/>
  <c r="F480" i="4"/>
  <c r="D480" i="4"/>
  <c r="A480" i="4"/>
  <c r="I479" i="4"/>
  <c r="H479" i="4"/>
  <c r="G479" i="4"/>
  <c r="F479" i="4"/>
  <c r="D479" i="4"/>
  <c r="A479" i="4"/>
  <c r="I478" i="4"/>
  <c r="H478" i="4"/>
  <c r="G478" i="4"/>
  <c r="F478" i="4"/>
  <c r="D478" i="4"/>
  <c r="A478" i="4"/>
  <c r="I477" i="4"/>
  <c r="H477" i="4"/>
  <c r="G477" i="4"/>
  <c r="F477" i="4"/>
  <c r="D477" i="4"/>
  <c r="A477" i="4"/>
  <c r="I476" i="4"/>
  <c r="H476" i="4"/>
  <c r="G476" i="4"/>
  <c r="F476" i="4"/>
  <c r="D476" i="4"/>
  <c r="A476" i="4"/>
  <c r="I475" i="4"/>
  <c r="H475" i="4"/>
  <c r="G475" i="4"/>
  <c r="F475" i="4"/>
  <c r="D475" i="4"/>
  <c r="A475" i="4"/>
  <c r="I474" i="4"/>
  <c r="H474" i="4"/>
  <c r="G474" i="4"/>
  <c r="F474" i="4"/>
  <c r="D474" i="4"/>
  <c r="A474" i="4"/>
  <c r="I473" i="4"/>
  <c r="H473" i="4"/>
  <c r="G473" i="4"/>
  <c r="F473" i="4"/>
  <c r="D473" i="4"/>
  <c r="A473" i="4"/>
  <c r="I472" i="4"/>
  <c r="H472" i="4"/>
  <c r="G472" i="4"/>
  <c r="F472" i="4"/>
  <c r="D472" i="4"/>
  <c r="A472" i="4"/>
  <c r="I471" i="4"/>
  <c r="H471" i="4"/>
  <c r="G471" i="4"/>
  <c r="F471" i="4"/>
  <c r="D471" i="4"/>
  <c r="A471" i="4"/>
  <c r="I470" i="4"/>
  <c r="H470" i="4"/>
  <c r="G470" i="4"/>
  <c r="F470" i="4"/>
  <c r="D470" i="4"/>
  <c r="A470" i="4"/>
  <c r="I469" i="4"/>
  <c r="H469" i="4"/>
  <c r="G469" i="4"/>
  <c r="F469" i="4"/>
  <c r="D469" i="4"/>
  <c r="A469" i="4"/>
  <c r="I468" i="4"/>
  <c r="H468" i="4"/>
  <c r="G468" i="4"/>
  <c r="F468" i="4"/>
  <c r="D468" i="4"/>
  <c r="A468" i="4"/>
  <c r="I467" i="4"/>
  <c r="H467" i="4"/>
  <c r="G467" i="4"/>
  <c r="F467" i="4"/>
  <c r="D467" i="4"/>
  <c r="A467" i="4"/>
  <c r="I466" i="4"/>
  <c r="H466" i="4"/>
  <c r="G466" i="4"/>
  <c r="F466" i="4"/>
  <c r="D466" i="4"/>
  <c r="A466" i="4"/>
  <c r="I465" i="4"/>
  <c r="H465" i="4"/>
  <c r="G465" i="4"/>
  <c r="F465" i="4"/>
  <c r="D465" i="4"/>
  <c r="A465" i="4"/>
  <c r="I464" i="4"/>
  <c r="H464" i="4"/>
  <c r="G464" i="4"/>
  <c r="F464" i="4"/>
  <c r="D464" i="4"/>
  <c r="A464" i="4"/>
  <c r="I463" i="4"/>
  <c r="H463" i="4"/>
  <c r="G463" i="4"/>
  <c r="F463" i="4"/>
  <c r="D463" i="4"/>
  <c r="A463" i="4"/>
  <c r="I462" i="4"/>
  <c r="H462" i="4"/>
  <c r="G462" i="4"/>
  <c r="F462" i="4"/>
  <c r="D462" i="4"/>
  <c r="A462" i="4"/>
  <c r="I461" i="4"/>
  <c r="H461" i="4"/>
  <c r="G461" i="4"/>
  <c r="F461" i="4"/>
  <c r="D461" i="4"/>
  <c r="A461" i="4"/>
  <c r="I460" i="4"/>
  <c r="H460" i="4"/>
  <c r="G460" i="4"/>
  <c r="F460" i="4"/>
  <c r="D460" i="4"/>
  <c r="A460" i="4"/>
  <c r="I459" i="4"/>
  <c r="H459" i="4"/>
  <c r="G459" i="4"/>
  <c r="F459" i="4"/>
  <c r="D459" i="4"/>
  <c r="A459" i="4"/>
  <c r="I458" i="4"/>
  <c r="H458" i="4"/>
  <c r="G458" i="4"/>
  <c r="F458" i="4"/>
  <c r="D458" i="4"/>
  <c r="A458" i="4"/>
  <c r="I457" i="4"/>
  <c r="H457" i="4"/>
  <c r="G457" i="4"/>
  <c r="F457" i="4"/>
  <c r="D457" i="4"/>
  <c r="A457" i="4"/>
  <c r="I456" i="4"/>
  <c r="H456" i="4"/>
  <c r="G456" i="4"/>
  <c r="F456" i="4"/>
  <c r="D456" i="4"/>
  <c r="A456" i="4"/>
  <c r="I455" i="4"/>
  <c r="H455" i="4"/>
  <c r="G455" i="4"/>
  <c r="F455" i="4"/>
  <c r="D455" i="4"/>
  <c r="A455" i="4"/>
  <c r="I454" i="4"/>
  <c r="H454" i="4"/>
  <c r="G454" i="4"/>
  <c r="F454" i="4"/>
  <c r="D454" i="4"/>
  <c r="A454" i="4"/>
  <c r="I453" i="4"/>
  <c r="H453" i="4"/>
  <c r="G453" i="4"/>
  <c r="F453" i="4"/>
  <c r="D453" i="4"/>
  <c r="A453" i="4"/>
  <c r="I452" i="4"/>
  <c r="H452" i="4"/>
  <c r="G452" i="4"/>
  <c r="F452" i="4"/>
  <c r="D452" i="4"/>
  <c r="A452" i="4"/>
  <c r="I451" i="4"/>
  <c r="H451" i="4"/>
  <c r="G451" i="4"/>
  <c r="F451" i="4"/>
  <c r="D451" i="4"/>
  <c r="A451" i="4"/>
  <c r="I450" i="4"/>
  <c r="H450" i="4"/>
  <c r="G450" i="4"/>
  <c r="F450" i="4"/>
  <c r="D450" i="4"/>
  <c r="A450" i="4"/>
  <c r="I449" i="4"/>
  <c r="H449" i="4"/>
  <c r="G449" i="4"/>
  <c r="F449" i="4"/>
  <c r="D449" i="4"/>
  <c r="A449" i="4"/>
  <c r="I448" i="4"/>
  <c r="H448" i="4"/>
  <c r="G448" i="4"/>
  <c r="F448" i="4"/>
  <c r="D448" i="4"/>
  <c r="A448" i="4"/>
  <c r="I447" i="4"/>
  <c r="H447" i="4"/>
  <c r="G447" i="4"/>
  <c r="F447" i="4"/>
  <c r="D447" i="4"/>
  <c r="A447" i="4"/>
  <c r="I446" i="4"/>
  <c r="H446" i="4"/>
  <c r="G446" i="4"/>
  <c r="F446" i="4"/>
  <c r="D446" i="4"/>
  <c r="A446" i="4"/>
  <c r="I445" i="4"/>
  <c r="H445" i="4"/>
  <c r="G445" i="4"/>
  <c r="F445" i="4"/>
  <c r="D445" i="4"/>
  <c r="A445" i="4"/>
  <c r="I444" i="4"/>
  <c r="H444" i="4"/>
  <c r="G444" i="4"/>
  <c r="F444" i="4"/>
  <c r="D444" i="4"/>
  <c r="A444" i="4"/>
  <c r="I443" i="4"/>
  <c r="H443" i="4"/>
  <c r="G443" i="4"/>
  <c r="F443" i="4"/>
  <c r="D443" i="4"/>
  <c r="A443" i="4"/>
  <c r="I442" i="4"/>
  <c r="H442" i="4"/>
  <c r="G442" i="4"/>
  <c r="F442" i="4"/>
  <c r="D442" i="4"/>
  <c r="A442" i="4"/>
  <c r="I441" i="4"/>
  <c r="H441" i="4"/>
  <c r="G441" i="4"/>
  <c r="F441" i="4"/>
  <c r="D441" i="4"/>
  <c r="A441" i="4"/>
  <c r="I440" i="4"/>
  <c r="H440" i="4"/>
  <c r="G440" i="4"/>
  <c r="F440" i="4"/>
  <c r="D440" i="4"/>
  <c r="A440" i="4"/>
  <c r="I439" i="4"/>
  <c r="H439" i="4"/>
  <c r="G439" i="4"/>
  <c r="F439" i="4"/>
  <c r="D439" i="4"/>
  <c r="A439" i="4"/>
  <c r="I438" i="4"/>
  <c r="H438" i="4"/>
  <c r="G438" i="4"/>
  <c r="F438" i="4"/>
  <c r="D438" i="4"/>
  <c r="A438" i="4"/>
  <c r="I437" i="4"/>
  <c r="H437" i="4"/>
  <c r="G437" i="4"/>
  <c r="F437" i="4"/>
  <c r="D437" i="4"/>
  <c r="A437" i="4"/>
  <c r="I436" i="4"/>
  <c r="H436" i="4"/>
  <c r="G436" i="4"/>
  <c r="F436" i="4"/>
  <c r="D436" i="4"/>
  <c r="A436" i="4"/>
  <c r="I435" i="4"/>
  <c r="H435" i="4"/>
  <c r="G435" i="4"/>
  <c r="F435" i="4"/>
  <c r="D435" i="4"/>
  <c r="A435" i="4"/>
  <c r="I434" i="4"/>
  <c r="H434" i="4"/>
  <c r="G434" i="4"/>
  <c r="F434" i="4"/>
  <c r="D434" i="4"/>
  <c r="A434" i="4"/>
  <c r="I433" i="4"/>
  <c r="H433" i="4"/>
  <c r="G433" i="4"/>
  <c r="F433" i="4"/>
  <c r="D433" i="4"/>
  <c r="A433" i="4"/>
  <c r="I432" i="4"/>
  <c r="H432" i="4"/>
  <c r="G432" i="4"/>
  <c r="F432" i="4"/>
  <c r="D432" i="4"/>
  <c r="A432" i="4"/>
  <c r="I431" i="4"/>
  <c r="H431" i="4"/>
  <c r="G431" i="4"/>
  <c r="F431" i="4"/>
  <c r="D431" i="4"/>
  <c r="A431" i="4"/>
  <c r="I430" i="4"/>
  <c r="H430" i="4"/>
  <c r="G430" i="4"/>
  <c r="F430" i="4"/>
  <c r="D430" i="4"/>
  <c r="A430" i="4"/>
  <c r="I429" i="4"/>
  <c r="H429" i="4"/>
  <c r="G429" i="4"/>
  <c r="F429" i="4"/>
  <c r="D429" i="4"/>
  <c r="A429" i="4"/>
  <c r="I428" i="4"/>
  <c r="H428" i="4"/>
  <c r="G428" i="4"/>
  <c r="F428" i="4"/>
  <c r="D428" i="4"/>
  <c r="A428" i="4"/>
  <c r="H427" i="4"/>
  <c r="G427" i="4"/>
  <c r="F427" i="4"/>
  <c r="D427" i="4"/>
  <c r="A427" i="4"/>
  <c r="I426" i="4"/>
  <c r="H426" i="4"/>
  <c r="G426" i="4"/>
  <c r="F426" i="4"/>
  <c r="D426" i="4"/>
  <c r="A426" i="4"/>
  <c r="I425" i="4"/>
  <c r="H425" i="4"/>
  <c r="G425" i="4"/>
  <c r="F425" i="4"/>
  <c r="D425" i="4"/>
  <c r="A425" i="4"/>
  <c r="I424" i="4"/>
  <c r="H424" i="4"/>
  <c r="G424" i="4"/>
  <c r="F424" i="4"/>
  <c r="D424" i="4"/>
  <c r="A424" i="4"/>
  <c r="I423" i="4"/>
  <c r="H423" i="4"/>
  <c r="G423" i="4"/>
  <c r="F423" i="4"/>
  <c r="D423" i="4"/>
  <c r="A423" i="4"/>
  <c r="H422" i="4"/>
  <c r="G422" i="4"/>
  <c r="F422" i="4"/>
  <c r="D422" i="4"/>
  <c r="A422" i="4"/>
  <c r="I421" i="4"/>
  <c r="H421" i="4"/>
  <c r="G421" i="4"/>
  <c r="F421" i="4"/>
  <c r="D421" i="4"/>
  <c r="A421" i="4"/>
  <c r="I420" i="4"/>
  <c r="H420" i="4"/>
  <c r="G420" i="4"/>
  <c r="F420" i="4"/>
  <c r="D420" i="4"/>
  <c r="A420" i="4"/>
  <c r="I419" i="4"/>
  <c r="H419" i="4"/>
  <c r="G419" i="4"/>
  <c r="F419" i="4"/>
  <c r="D419" i="4"/>
  <c r="A419" i="4"/>
  <c r="I418" i="4"/>
  <c r="H418" i="4"/>
  <c r="G418" i="4"/>
  <c r="F418" i="4"/>
  <c r="D418" i="4"/>
  <c r="A418" i="4"/>
  <c r="I417" i="4"/>
  <c r="H417" i="4"/>
  <c r="G417" i="4"/>
  <c r="F417" i="4"/>
  <c r="D417" i="4"/>
  <c r="A417" i="4"/>
  <c r="H416" i="4"/>
  <c r="G416" i="4"/>
  <c r="F416" i="4"/>
  <c r="D416" i="4"/>
  <c r="A416" i="4"/>
  <c r="I415" i="4"/>
  <c r="H415" i="4"/>
  <c r="G415" i="4"/>
  <c r="F415" i="4"/>
  <c r="D415" i="4"/>
  <c r="A415" i="4"/>
  <c r="I414" i="4"/>
  <c r="H414" i="4"/>
  <c r="G414" i="4"/>
  <c r="F414" i="4"/>
  <c r="D414" i="4"/>
  <c r="A414" i="4"/>
  <c r="I413" i="4"/>
  <c r="H413" i="4"/>
  <c r="G413" i="4"/>
  <c r="F413" i="4"/>
  <c r="D413" i="4"/>
  <c r="A413" i="4"/>
  <c r="I412" i="4"/>
  <c r="H412" i="4"/>
  <c r="G412" i="4"/>
  <c r="F412" i="4"/>
  <c r="D412" i="4"/>
  <c r="A412" i="4"/>
  <c r="I411" i="4"/>
  <c r="H411" i="4"/>
  <c r="G411" i="4"/>
  <c r="F411" i="4"/>
  <c r="D411" i="4"/>
  <c r="A411" i="4"/>
  <c r="I410" i="4"/>
  <c r="H410" i="4"/>
  <c r="G410" i="4"/>
  <c r="F410" i="4"/>
  <c r="D410" i="4"/>
  <c r="A410" i="4"/>
  <c r="I409" i="4"/>
  <c r="H409" i="4"/>
  <c r="G409" i="4"/>
  <c r="F409" i="4"/>
  <c r="D409" i="4"/>
  <c r="A409" i="4"/>
  <c r="I408" i="4"/>
  <c r="H408" i="4"/>
  <c r="G408" i="4"/>
  <c r="F408" i="4"/>
  <c r="D408" i="4"/>
  <c r="A408" i="4"/>
  <c r="I407" i="4"/>
  <c r="H407" i="4"/>
  <c r="G407" i="4"/>
  <c r="F407" i="4"/>
  <c r="D407" i="4"/>
  <c r="A407" i="4"/>
  <c r="I406" i="4"/>
  <c r="H406" i="4"/>
  <c r="G406" i="4"/>
  <c r="F406" i="4"/>
  <c r="D406" i="4"/>
  <c r="A406" i="4"/>
  <c r="I405" i="4"/>
  <c r="H405" i="4"/>
  <c r="G405" i="4"/>
  <c r="F405" i="4"/>
  <c r="D405" i="4"/>
  <c r="A405" i="4"/>
  <c r="I404" i="4"/>
  <c r="H404" i="4"/>
  <c r="G404" i="4"/>
  <c r="F404" i="4"/>
  <c r="D404" i="4"/>
  <c r="A404" i="4"/>
  <c r="I403" i="4"/>
  <c r="H403" i="4"/>
  <c r="G403" i="4"/>
  <c r="F403" i="4"/>
  <c r="D403" i="4"/>
  <c r="A403" i="4"/>
  <c r="H402" i="4"/>
  <c r="G402" i="4"/>
  <c r="F402" i="4"/>
  <c r="D402" i="4"/>
  <c r="A402" i="4"/>
  <c r="I401" i="4"/>
  <c r="H401" i="4"/>
  <c r="G401" i="4"/>
  <c r="F401" i="4"/>
  <c r="D401" i="4"/>
  <c r="A401" i="4"/>
  <c r="I400" i="4"/>
  <c r="H400" i="4"/>
  <c r="G400" i="4"/>
  <c r="F400" i="4"/>
  <c r="D400" i="4"/>
  <c r="A400" i="4"/>
  <c r="I399" i="4"/>
  <c r="H399" i="4"/>
  <c r="G399" i="4"/>
  <c r="F399" i="4"/>
  <c r="D399" i="4"/>
  <c r="A399" i="4"/>
  <c r="I398" i="4"/>
  <c r="H398" i="4"/>
  <c r="G398" i="4"/>
  <c r="F398" i="4"/>
  <c r="D398" i="4"/>
  <c r="A398" i="4"/>
  <c r="I397" i="4"/>
  <c r="H397" i="4"/>
  <c r="G397" i="4"/>
  <c r="F397" i="4"/>
  <c r="D397" i="4"/>
  <c r="A397" i="4"/>
  <c r="H396" i="4"/>
  <c r="G396" i="4"/>
  <c r="F396" i="4"/>
  <c r="D396" i="4"/>
  <c r="A396" i="4"/>
  <c r="I395" i="4"/>
  <c r="H395" i="4"/>
  <c r="G395" i="4"/>
  <c r="F395" i="4"/>
  <c r="D395" i="4"/>
  <c r="A395" i="4"/>
  <c r="I394" i="4"/>
  <c r="H394" i="4"/>
  <c r="G394" i="4"/>
  <c r="F394" i="4"/>
  <c r="D394" i="4"/>
  <c r="A394" i="4"/>
  <c r="I393" i="4"/>
  <c r="H393" i="4"/>
  <c r="G393" i="4"/>
  <c r="F393" i="4"/>
  <c r="D393" i="4"/>
  <c r="A393" i="4"/>
  <c r="H392" i="4"/>
  <c r="G392" i="4"/>
  <c r="F392" i="4"/>
  <c r="D392" i="4"/>
  <c r="A392" i="4"/>
  <c r="I391" i="4"/>
  <c r="H391" i="4"/>
  <c r="G391" i="4"/>
  <c r="F391" i="4"/>
  <c r="D391" i="4"/>
  <c r="A391" i="4"/>
  <c r="I390" i="4"/>
  <c r="H390" i="4"/>
  <c r="G390" i="4"/>
  <c r="F390" i="4"/>
  <c r="D390" i="4"/>
  <c r="A390" i="4"/>
  <c r="I389" i="4"/>
  <c r="H389" i="4"/>
  <c r="G389" i="4"/>
  <c r="F389" i="4"/>
  <c r="D389" i="4"/>
  <c r="A389" i="4"/>
  <c r="I388" i="4"/>
  <c r="H388" i="4"/>
  <c r="G388" i="4"/>
  <c r="F388" i="4"/>
  <c r="D388" i="4"/>
  <c r="A388" i="4"/>
  <c r="I387" i="4"/>
  <c r="H387" i="4"/>
  <c r="G387" i="4"/>
  <c r="F387" i="4"/>
  <c r="D387" i="4"/>
  <c r="A387" i="4"/>
  <c r="I386" i="4"/>
  <c r="H386" i="4"/>
  <c r="G386" i="4"/>
  <c r="F386" i="4"/>
  <c r="D386" i="4"/>
  <c r="A386" i="4"/>
  <c r="I385" i="4"/>
  <c r="H385" i="4"/>
  <c r="G385" i="4"/>
  <c r="F385" i="4"/>
  <c r="D385" i="4"/>
  <c r="A385" i="4"/>
  <c r="I384" i="4"/>
  <c r="H384" i="4"/>
  <c r="G384" i="4"/>
  <c r="F384" i="4"/>
  <c r="D384" i="4"/>
  <c r="A384" i="4"/>
  <c r="I383" i="4"/>
  <c r="H383" i="4"/>
  <c r="G383" i="4"/>
  <c r="F383" i="4"/>
  <c r="D383" i="4"/>
  <c r="A383" i="4"/>
  <c r="I382" i="4"/>
  <c r="H382" i="4"/>
  <c r="G382" i="4"/>
  <c r="F382" i="4"/>
  <c r="D382" i="4"/>
  <c r="A382" i="4"/>
  <c r="I381" i="4"/>
  <c r="H381" i="4"/>
  <c r="G381" i="4"/>
  <c r="F381" i="4"/>
  <c r="D381" i="4"/>
  <c r="A381" i="4"/>
  <c r="I380" i="4"/>
  <c r="H380" i="4"/>
  <c r="G380" i="4"/>
  <c r="F380" i="4"/>
  <c r="D380" i="4"/>
  <c r="A380" i="4"/>
  <c r="I379" i="4"/>
  <c r="H379" i="4"/>
  <c r="G379" i="4"/>
  <c r="F379" i="4"/>
  <c r="D379" i="4"/>
  <c r="A379" i="4"/>
  <c r="I378" i="4"/>
  <c r="H378" i="4"/>
  <c r="G378" i="4"/>
  <c r="F378" i="4"/>
  <c r="D378" i="4"/>
  <c r="A378" i="4"/>
  <c r="I377" i="4"/>
  <c r="H377" i="4"/>
  <c r="G377" i="4"/>
  <c r="F377" i="4"/>
  <c r="D377" i="4"/>
  <c r="A377" i="4"/>
  <c r="I376" i="4"/>
  <c r="H376" i="4"/>
  <c r="G376" i="4"/>
  <c r="F376" i="4"/>
  <c r="D376" i="4"/>
  <c r="A376" i="4"/>
  <c r="I375" i="4"/>
  <c r="H375" i="4"/>
  <c r="G375" i="4"/>
  <c r="F375" i="4"/>
  <c r="D375" i="4"/>
  <c r="A375" i="4"/>
  <c r="I374" i="4"/>
  <c r="H374" i="4"/>
  <c r="G374" i="4"/>
  <c r="F374" i="4"/>
  <c r="D374" i="4"/>
  <c r="A374" i="4"/>
  <c r="I373" i="4"/>
  <c r="H373" i="4"/>
  <c r="G373" i="4"/>
  <c r="F373" i="4"/>
  <c r="D373" i="4"/>
  <c r="A373" i="4"/>
  <c r="I372" i="4"/>
  <c r="H372" i="4"/>
  <c r="G372" i="4"/>
  <c r="F372" i="4"/>
  <c r="D372" i="4"/>
  <c r="A372" i="4"/>
  <c r="I371" i="4"/>
  <c r="H371" i="4"/>
  <c r="G371" i="4"/>
  <c r="F371" i="4"/>
  <c r="D371" i="4"/>
  <c r="A371" i="4"/>
  <c r="I370" i="4"/>
  <c r="H370" i="4"/>
  <c r="G370" i="4"/>
  <c r="F370" i="4"/>
  <c r="D370" i="4"/>
  <c r="A370" i="4"/>
  <c r="I369" i="4"/>
  <c r="H369" i="4"/>
  <c r="G369" i="4"/>
  <c r="F369" i="4"/>
  <c r="D369" i="4"/>
  <c r="A369" i="4"/>
  <c r="I368" i="4"/>
  <c r="H368" i="4"/>
  <c r="G368" i="4"/>
  <c r="F368" i="4"/>
  <c r="D368" i="4"/>
  <c r="A368" i="4"/>
  <c r="I367" i="4"/>
  <c r="H367" i="4"/>
  <c r="G367" i="4"/>
  <c r="F367" i="4"/>
  <c r="D367" i="4"/>
  <c r="A367" i="4"/>
  <c r="I366" i="4"/>
  <c r="H366" i="4"/>
  <c r="G366" i="4"/>
  <c r="F366" i="4"/>
  <c r="D366" i="4"/>
  <c r="A366" i="4"/>
  <c r="I365" i="4"/>
  <c r="H365" i="4"/>
  <c r="G365" i="4"/>
  <c r="F365" i="4"/>
  <c r="D365" i="4"/>
  <c r="A365" i="4"/>
  <c r="I364" i="4"/>
  <c r="H364" i="4"/>
  <c r="G364" i="4"/>
  <c r="F364" i="4"/>
  <c r="D364" i="4"/>
  <c r="A364" i="4"/>
  <c r="I363" i="4"/>
  <c r="H363" i="4"/>
  <c r="G363" i="4"/>
  <c r="F363" i="4"/>
  <c r="D363" i="4"/>
  <c r="A363" i="4"/>
  <c r="I362" i="4"/>
  <c r="H362" i="4"/>
  <c r="G362" i="4"/>
  <c r="F362" i="4"/>
  <c r="D362" i="4"/>
  <c r="A362" i="4"/>
  <c r="I361" i="4"/>
  <c r="H361" i="4"/>
  <c r="G361" i="4"/>
  <c r="F361" i="4"/>
  <c r="D361" i="4"/>
  <c r="A361" i="4"/>
  <c r="I360" i="4"/>
  <c r="H360" i="4"/>
  <c r="G360" i="4"/>
  <c r="F360" i="4"/>
  <c r="D360" i="4"/>
  <c r="A360" i="4"/>
  <c r="I359" i="4"/>
  <c r="H359" i="4"/>
  <c r="G359" i="4"/>
  <c r="F359" i="4"/>
  <c r="D359" i="4"/>
  <c r="A359" i="4"/>
  <c r="I358" i="4"/>
  <c r="H358" i="4"/>
  <c r="G358" i="4"/>
  <c r="F358" i="4"/>
  <c r="D358" i="4"/>
  <c r="A358" i="4"/>
  <c r="I357" i="4"/>
  <c r="H357" i="4"/>
  <c r="G357" i="4"/>
  <c r="F357" i="4"/>
  <c r="D357" i="4"/>
  <c r="A357" i="4"/>
  <c r="I356" i="4"/>
  <c r="H356" i="4"/>
  <c r="G356" i="4"/>
  <c r="F356" i="4"/>
  <c r="D356" i="4"/>
  <c r="A356" i="4"/>
  <c r="I355" i="4"/>
  <c r="H355" i="4"/>
  <c r="G355" i="4"/>
  <c r="F355" i="4"/>
  <c r="D355" i="4"/>
  <c r="A355" i="4"/>
  <c r="I354" i="4"/>
  <c r="H354" i="4"/>
  <c r="G354" i="4"/>
  <c r="F354" i="4"/>
  <c r="D354" i="4"/>
  <c r="A354" i="4"/>
  <c r="I353" i="4"/>
  <c r="H353" i="4"/>
  <c r="G353" i="4"/>
  <c r="F353" i="4"/>
  <c r="D353" i="4"/>
  <c r="A353" i="4"/>
  <c r="I352" i="4"/>
  <c r="H352" i="4"/>
  <c r="G352" i="4"/>
  <c r="F352" i="4"/>
  <c r="D352" i="4"/>
  <c r="A352" i="4"/>
  <c r="I351" i="4"/>
  <c r="H351" i="4"/>
  <c r="G351" i="4"/>
  <c r="F351" i="4"/>
  <c r="D351" i="4"/>
  <c r="A351" i="4"/>
  <c r="I350" i="4"/>
  <c r="H350" i="4"/>
  <c r="G350" i="4"/>
  <c r="F350" i="4"/>
  <c r="D350" i="4"/>
  <c r="A350" i="4"/>
  <c r="I349" i="4"/>
  <c r="H349" i="4"/>
  <c r="G349" i="4"/>
  <c r="F349" i="4"/>
  <c r="D349" i="4"/>
  <c r="A349" i="4"/>
  <c r="I348" i="4"/>
  <c r="H348" i="4"/>
  <c r="G348" i="4"/>
  <c r="F348" i="4"/>
  <c r="D348" i="4"/>
  <c r="A348" i="4"/>
  <c r="I347" i="4"/>
  <c r="H347" i="4"/>
  <c r="G347" i="4"/>
  <c r="F347" i="4"/>
  <c r="D347" i="4"/>
  <c r="A347" i="4"/>
  <c r="I346" i="4"/>
  <c r="H346" i="4"/>
  <c r="G346" i="4"/>
  <c r="F346" i="4"/>
  <c r="D346" i="4"/>
  <c r="A346" i="4"/>
  <c r="I345" i="4"/>
  <c r="H345" i="4"/>
  <c r="G345" i="4"/>
  <c r="F345" i="4"/>
  <c r="D345" i="4"/>
  <c r="A345" i="4"/>
  <c r="I344" i="4"/>
  <c r="H344" i="4"/>
  <c r="G344" i="4"/>
  <c r="F344" i="4"/>
  <c r="D344" i="4"/>
  <c r="A344" i="4"/>
  <c r="I343" i="4"/>
  <c r="H343" i="4"/>
  <c r="G343" i="4"/>
  <c r="F343" i="4"/>
  <c r="D343" i="4"/>
  <c r="A343" i="4"/>
  <c r="I342" i="4"/>
  <c r="H342" i="4"/>
  <c r="G342" i="4"/>
  <c r="F342" i="4"/>
  <c r="D342" i="4"/>
  <c r="A342" i="4"/>
  <c r="H341" i="4"/>
  <c r="G341" i="4"/>
  <c r="F341" i="4"/>
  <c r="D341" i="4"/>
  <c r="A341" i="4"/>
  <c r="I340" i="4"/>
  <c r="H340" i="4"/>
  <c r="G340" i="4"/>
  <c r="F340" i="4"/>
  <c r="D340" i="4"/>
  <c r="A340" i="4"/>
  <c r="I339" i="4"/>
  <c r="H339" i="4"/>
  <c r="G339" i="4"/>
  <c r="F339" i="4"/>
  <c r="D339" i="4"/>
  <c r="A339" i="4"/>
  <c r="I338" i="4"/>
  <c r="H338" i="4"/>
  <c r="G338" i="4"/>
  <c r="F338" i="4"/>
  <c r="D338" i="4"/>
  <c r="A338" i="4"/>
  <c r="I337" i="4"/>
  <c r="H337" i="4"/>
  <c r="G337" i="4"/>
  <c r="F337" i="4"/>
  <c r="D337" i="4"/>
  <c r="A337" i="4"/>
  <c r="I336" i="4"/>
  <c r="H336" i="4"/>
  <c r="G336" i="4"/>
  <c r="F336" i="4"/>
  <c r="D336" i="4"/>
  <c r="A336" i="4"/>
  <c r="H335" i="4"/>
  <c r="G335" i="4"/>
  <c r="F335" i="4"/>
  <c r="D335" i="4"/>
  <c r="A335" i="4"/>
  <c r="I334" i="4"/>
  <c r="H334" i="4"/>
  <c r="G334" i="4"/>
  <c r="F334" i="4"/>
  <c r="D334" i="4"/>
  <c r="A334" i="4"/>
  <c r="I333" i="4"/>
  <c r="H333" i="4"/>
  <c r="G333" i="4"/>
  <c r="F333" i="4"/>
  <c r="D333" i="4"/>
  <c r="A333" i="4"/>
  <c r="I332" i="4"/>
  <c r="H332" i="4"/>
  <c r="G332" i="4"/>
  <c r="F332" i="4"/>
  <c r="D332" i="4"/>
  <c r="A332" i="4"/>
  <c r="H331" i="4"/>
  <c r="G331" i="4"/>
  <c r="F331" i="4"/>
  <c r="D331" i="4"/>
  <c r="A331" i="4"/>
  <c r="I330" i="4"/>
  <c r="H330" i="4"/>
  <c r="G330" i="4"/>
  <c r="F330" i="4"/>
  <c r="D330" i="4"/>
  <c r="A330" i="4"/>
  <c r="I329" i="4"/>
  <c r="H329" i="4"/>
  <c r="G329" i="4"/>
  <c r="F329" i="4"/>
  <c r="D329" i="4"/>
  <c r="A329" i="4"/>
  <c r="I328" i="4"/>
  <c r="H328" i="4"/>
  <c r="G328" i="4"/>
  <c r="F328" i="4"/>
  <c r="D328" i="4"/>
  <c r="A328" i="4"/>
  <c r="I327" i="4"/>
  <c r="H327" i="4"/>
  <c r="G327" i="4"/>
  <c r="F327" i="4"/>
  <c r="D327" i="4"/>
  <c r="A327" i="4"/>
  <c r="I326" i="4"/>
  <c r="H326" i="4"/>
  <c r="G326" i="4"/>
  <c r="F326" i="4"/>
  <c r="D326" i="4"/>
  <c r="A326" i="4"/>
  <c r="H325" i="4"/>
  <c r="G325" i="4"/>
  <c r="F325" i="4"/>
  <c r="D325" i="4"/>
  <c r="A325" i="4"/>
  <c r="I324" i="4"/>
  <c r="H324" i="4"/>
  <c r="G324" i="4"/>
  <c r="F324" i="4"/>
  <c r="D324" i="4"/>
  <c r="A324" i="4"/>
  <c r="I323" i="4"/>
  <c r="H323" i="4"/>
  <c r="G323" i="4"/>
  <c r="F323" i="4"/>
  <c r="D323" i="4"/>
  <c r="A323" i="4"/>
  <c r="I322" i="4"/>
  <c r="H322" i="4"/>
  <c r="G322" i="4"/>
  <c r="F322" i="4"/>
  <c r="D322" i="4"/>
  <c r="A322" i="4"/>
  <c r="H321" i="4"/>
  <c r="G321" i="4"/>
  <c r="F321" i="4"/>
  <c r="D321" i="4"/>
  <c r="A321" i="4"/>
  <c r="I320" i="4"/>
  <c r="H320" i="4"/>
  <c r="G320" i="4"/>
  <c r="F320" i="4"/>
  <c r="D320" i="4"/>
  <c r="A320" i="4"/>
  <c r="I319" i="4"/>
  <c r="H319" i="4"/>
  <c r="G319" i="4"/>
  <c r="F319" i="4"/>
  <c r="D319" i="4"/>
  <c r="A319" i="4"/>
  <c r="I318" i="4"/>
  <c r="H318" i="4"/>
  <c r="G318" i="4"/>
  <c r="F318" i="4"/>
  <c r="D318" i="4"/>
  <c r="A318" i="4"/>
  <c r="I317" i="4"/>
  <c r="H317" i="4"/>
  <c r="G317" i="4"/>
  <c r="F317" i="4"/>
  <c r="D317" i="4"/>
  <c r="A317" i="4"/>
  <c r="I316" i="4"/>
  <c r="H316" i="4"/>
  <c r="G316" i="4"/>
  <c r="F316" i="4"/>
  <c r="D316" i="4"/>
  <c r="A316" i="4"/>
  <c r="I315" i="4"/>
  <c r="H315" i="4"/>
  <c r="G315" i="4"/>
  <c r="F315" i="4"/>
  <c r="D315" i="4"/>
  <c r="A315" i="4"/>
  <c r="H314" i="4"/>
  <c r="G314" i="4"/>
  <c r="F314" i="4"/>
  <c r="D314" i="4"/>
  <c r="A314" i="4"/>
  <c r="I313" i="4"/>
  <c r="H313" i="4"/>
  <c r="G313" i="4"/>
  <c r="F313" i="4"/>
  <c r="D313" i="4"/>
  <c r="A313" i="4"/>
  <c r="I312" i="4"/>
  <c r="H312" i="4"/>
  <c r="G312" i="4"/>
  <c r="F312" i="4"/>
  <c r="D312" i="4"/>
  <c r="A312" i="4"/>
  <c r="I311" i="4"/>
  <c r="H311" i="4"/>
  <c r="G311" i="4"/>
  <c r="F311" i="4"/>
  <c r="D311" i="4"/>
  <c r="A311" i="4"/>
  <c r="I310" i="4"/>
  <c r="H310" i="4"/>
  <c r="G310" i="4"/>
  <c r="F310" i="4"/>
  <c r="D310" i="4"/>
  <c r="A310" i="4"/>
  <c r="H309" i="4"/>
  <c r="G309" i="4"/>
  <c r="F309" i="4"/>
  <c r="D309" i="4"/>
  <c r="A309" i="4"/>
  <c r="I308" i="4"/>
  <c r="H308" i="4"/>
  <c r="G308" i="4"/>
  <c r="F308" i="4"/>
  <c r="D308" i="4"/>
  <c r="A308" i="4"/>
  <c r="I307" i="4"/>
  <c r="H307" i="4"/>
  <c r="G307" i="4"/>
  <c r="F307" i="4"/>
  <c r="D307" i="4"/>
  <c r="A307" i="4"/>
  <c r="I306" i="4"/>
  <c r="H306" i="4"/>
  <c r="G306" i="4"/>
  <c r="F306" i="4"/>
  <c r="D306" i="4"/>
  <c r="A306" i="4"/>
  <c r="I305" i="4"/>
  <c r="H305" i="4"/>
  <c r="G305" i="4"/>
  <c r="F305" i="4"/>
  <c r="D305" i="4"/>
  <c r="A305" i="4"/>
  <c r="H304" i="4"/>
  <c r="G304" i="4"/>
  <c r="F304" i="4"/>
  <c r="D304" i="4"/>
  <c r="A304" i="4"/>
  <c r="I303" i="4"/>
  <c r="H303" i="4"/>
  <c r="G303" i="4"/>
  <c r="F303" i="4"/>
  <c r="D303" i="4"/>
  <c r="A303" i="4"/>
  <c r="I302" i="4"/>
  <c r="H302" i="4"/>
  <c r="G302" i="4"/>
  <c r="F302" i="4"/>
  <c r="D302" i="4"/>
  <c r="A302" i="4"/>
  <c r="I301" i="4"/>
  <c r="H301" i="4"/>
  <c r="G301" i="4"/>
  <c r="F301" i="4"/>
  <c r="D301" i="4"/>
  <c r="A301" i="4"/>
  <c r="I300" i="4"/>
  <c r="H300" i="4"/>
  <c r="G300" i="4"/>
  <c r="F300" i="4"/>
  <c r="D300" i="4"/>
  <c r="A300" i="4"/>
  <c r="I299" i="4"/>
  <c r="H299" i="4"/>
  <c r="G299" i="4"/>
  <c r="F299" i="4"/>
  <c r="D299" i="4"/>
  <c r="A299" i="4"/>
  <c r="H298" i="4"/>
  <c r="G298" i="4"/>
  <c r="F298" i="4"/>
  <c r="D298" i="4"/>
  <c r="A298" i="4"/>
  <c r="I297" i="4"/>
  <c r="H297" i="4"/>
  <c r="G297" i="4"/>
  <c r="F297" i="4"/>
  <c r="D297" i="4"/>
  <c r="A297" i="4"/>
  <c r="I296" i="4"/>
  <c r="H296" i="4"/>
  <c r="G296" i="4"/>
  <c r="F296" i="4"/>
  <c r="D296" i="4"/>
  <c r="A296" i="4"/>
  <c r="I295" i="4"/>
  <c r="H295" i="4"/>
  <c r="G295" i="4"/>
  <c r="F295" i="4"/>
  <c r="D295" i="4"/>
  <c r="A295" i="4"/>
  <c r="I294" i="4"/>
  <c r="H294" i="4"/>
  <c r="G294" i="4"/>
  <c r="F294" i="4"/>
  <c r="D294" i="4"/>
  <c r="A294" i="4"/>
  <c r="I293" i="4"/>
  <c r="H293" i="4"/>
  <c r="G293" i="4"/>
  <c r="F293" i="4"/>
  <c r="D293" i="4"/>
  <c r="A293" i="4"/>
  <c r="I292" i="4"/>
  <c r="H292" i="4"/>
  <c r="G292" i="4"/>
  <c r="F292" i="4"/>
  <c r="D292" i="4"/>
  <c r="A292" i="4"/>
  <c r="I291" i="4"/>
  <c r="H291" i="4"/>
  <c r="G291" i="4"/>
  <c r="F291" i="4"/>
  <c r="D291" i="4"/>
  <c r="A291" i="4"/>
  <c r="I290" i="4"/>
  <c r="H290" i="4"/>
  <c r="G290" i="4"/>
  <c r="F290" i="4"/>
  <c r="D290" i="4"/>
  <c r="A290" i="4"/>
  <c r="I289" i="4"/>
  <c r="H289" i="4"/>
  <c r="G289" i="4"/>
  <c r="F289" i="4"/>
  <c r="D289" i="4"/>
  <c r="A289" i="4"/>
  <c r="I288" i="4"/>
  <c r="H288" i="4"/>
  <c r="G288" i="4"/>
  <c r="F288" i="4"/>
  <c r="D288" i="4"/>
  <c r="A288" i="4"/>
  <c r="I287" i="4"/>
  <c r="H287" i="4"/>
  <c r="G287" i="4"/>
  <c r="F287" i="4"/>
  <c r="D287" i="4"/>
  <c r="A287" i="4"/>
  <c r="I286" i="4"/>
  <c r="H286" i="4"/>
  <c r="G286" i="4"/>
  <c r="F286" i="4"/>
  <c r="D286" i="4"/>
  <c r="A286" i="4"/>
  <c r="I285" i="4"/>
  <c r="H285" i="4"/>
  <c r="G285" i="4"/>
  <c r="F285" i="4"/>
  <c r="D285" i="4"/>
  <c r="A285" i="4"/>
  <c r="I284" i="4"/>
  <c r="H284" i="4"/>
  <c r="G284" i="4"/>
  <c r="F284" i="4"/>
  <c r="D284" i="4"/>
  <c r="A284" i="4"/>
  <c r="I283" i="4"/>
  <c r="H283" i="4"/>
  <c r="G283" i="4"/>
  <c r="F283" i="4"/>
  <c r="D283" i="4"/>
  <c r="A283" i="4"/>
  <c r="H282" i="4"/>
  <c r="G282" i="4"/>
  <c r="F282" i="4"/>
  <c r="D282" i="4"/>
  <c r="A282" i="4"/>
  <c r="I281" i="4"/>
  <c r="H281" i="4"/>
  <c r="G281" i="4"/>
  <c r="F281" i="4"/>
  <c r="D281" i="4"/>
  <c r="A281" i="4"/>
  <c r="I280" i="4"/>
  <c r="H280" i="4"/>
  <c r="G280" i="4"/>
  <c r="F280" i="4"/>
  <c r="D280" i="4"/>
  <c r="A280" i="4"/>
  <c r="I279" i="4"/>
  <c r="H279" i="4"/>
  <c r="G279" i="4"/>
  <c r="F279" i="4"/>
  <c r="D279" i="4"/>
  <c r="A279" i="4"/>
  <c r="I278" i="4"/>
  <c r="H278" i="4"/>
  <c r="G278" i="4"/>
  <c r="F278" i="4"/>
  <c r="D278" i="4"/>
  <c r="A278" i="4"/>
  <c r="H277" i="4"/>
  <c r="G277" i="4"/>
  <c r="F277" i="4"/>
  <c r="D277" i="4"/>
  <c r="A277" i="4"/>
  <c r="I276" i="4"/>
  <c r="H276" i="4"/>
  <c r="G276" i="4"/>
  <c r="F276" i="4"/>
  <c r="D276" i="4"/>
  <c r="A276" i="4"/>
  <c r="I275" i="4"/>
  <c r="H275" i="4"/>
  <c r="G275" i="4"/>
  <c r="F275" i="4"/>
  <c r="D275" i="4"/>
  <c r="A275" i="4"/>
  <c r="I274" i="4"/>
  <c r="H274" i="4"/>
  <c r="G274" i="4"/>
  <c r="F274" i="4"/>
  <c r="D274" i="4"/>
  <c r="A274" i="4"/>
  <c r="I273" i="4"/>
  <c r="H273" i="4"/>
  <c r="G273" i="4"/>
  <c r="F273" i="4"/>
  <c r="D273" i="4"/>
  <c r="A273" i="4"/>
  <c r="I272" i="4"/>
  <c r="H272" i="4"/>
  <c r="G272" i="4"/>
  <c r="F272" i="4"/>
  <c r="D272" i="4"/>
  <c r="A272" i="4"/>
  <c r="I271" i="4"/>
  <c r="H271" i="4"/>
  <c r="G271" i="4"/>
  <c r="F271" i="4"/>
  <c r="D271" i="4"/>
  <c r="A271" i="4"/>
  <c r="I270" i="4"/>
  <c r="H270" i="4"/>
  <c r="G270" i="4"/>
  <c r="F270" i="4"/>
  <c r="D270" i="4"/>
  <c r="A270" i="4"/>
  <c r="I269" i="4"/>
  <c r="H269" i="4"/>
  <c r="G269" i="4"/>
  <c r="F269" i="4"/>
  <c r="D269" i="4"/>
  <c r="A269" i="4"/>
  <c r="I268" i="4"/>
  <c r="H268" i="4"/>
  <c r="G268" i="4"/>
  <c r="F268" i="4"/>
  <c r="D268" i="4"/>
  <c r="A268" i="4"/>
  <c r="I267" i="4"/>
  <c r="H267" i="4"/>
  <c r="G267" i="4"/>
  <c r="F267" i="4"/>
  <c r="D267" i="4"/>
  <c r="A267" i="4"/>
  <c r="I266" i="4"/>
  <c r="H266" i="4"/>
  <c r="G266" i="4"/>
  <c r="F266" i="4"/>
  <c r="D266" i="4"/>
  <c r="A266" i="4"/>
  <c r="I265" i="4"/>
  <c r="H265" i="4"/>
  <c r="G265" i="4"/>
  <c r="F265" i="4"/>
  <c r="D265" i="4"/>
  <c r="A265" i="4"/>
  <c r="I264" i="4"/>
  <c r="H264" i="4"/>
  <c r="G264" i="4"/>
  <c r="F264" i="4"/>
  <c r="D264" i="4"/>
  <c r="A264" i="4"/>
  <c r="H263" i="4"/>
  <c r="G263" i="4"/>
  <c r="F263" i="4"/>
  <c r="D263" i="4"/>
  <c r="A263" i="4"/>
  <c r="I262" i="4"/>
  <c r="H262" i="4"/>
  <c r="G262" i="4"/>
  <c r="F262" i="4"/>
  <c r="D262" i="4"/>
  <c r="A262" i="4"/>
  <c r="I261" i="4"/>
  <c r="H261" i="4"/>
  <c r="G261" i="4"/>
  <c r="F261" i="4"/>
  <c r="D261" i="4"/>
  <c r="A261" i="4"/>
  <c r="I260" i="4"/>
  <c r="H260" i="4"/>
  <c r="G260" i="4"/>
  <c r="F260" i="4"/>
  <c r="D260" i="4"/>
  <c r="A260" i="4"/>
  <c r="I259" i="4"/>
  <c r="H259" i="4"/>
  <c r="G259" i="4"/>
  <c r="F259" i="4"/>
  <c r="D259" i="4"/>
  <c r="A259" i="4"/>
  <c r="I258" i="4"/>
  <c r="H258" i="4"/>
  <c r="G258" i="4"/>
  <c r="F258" i="4"/>
  <c r="D258" i="4"/>
  <c r="A258" i="4"/>
  <c r="H257" i="4"/>
  <c r="G257" i="4"/>
  <c r="F257" i="4"/>
  <c r="D257" i="4"/>
  <c r="A257" i="4"/>
  <c r="I256" i="4"/>
  <c r="H256" i="4"/>
  <c r="G256" i="4"/>
  <c r="F256" i="4"/>
  <c r="D256" i="4"/>
  <c r="A256" i="4"/>
  <c r="I255" i="4"/>
  <c r="H255" i="4"/>
  <c r="G255" i="4"/>
  <c r="F255" i="4"/>
  <c r="D255" i="4"/>
  <c r="A255" i="4"/>
  <c r="I254" i="4"/>
  <c r="H254" i="4"/>
  <c r="G254" i="4"/>
  <c r="F254" i="4"/>
  <c r="D254" i="4"/>
  <c r="A254" i="4"/>
  <c r="I253" i="4"/>
  <c r="H253" i="4"/>
  <c r="G253" i="4"/>
  <c r="F253" i="4"/>
  <c r="D253" i="4"/>
  <c r="A253" i="4"/>
  <c r="I252" i="4"/>
  <c r="H252" i="4"/>
  <c r="G252" i="4"/>
  <c r="F252" i="4"/>
  <c r="D252" i="4"/>
  <c r="A252" i="4"/>
  <c r="H251" i="4"/>
  <c r="G251" i="4"/>
  <c r="F251" i="4"/>
  <c r="D251" i="4"/>
  <c r="A251" i="4"/>
  <c r="I250" i="4"/>
  <c r="H250" i="4"/>
  <c r="G250" i="4"/>
  <c r="F250" i="4"/>
  <c r="D250" i="4"/>
  <c r="A250" i="4"/>
  <c r="I249" i="4"/>
  <c r="H249" i="4"/>
  <c r="G249" i="4"/>
  <c r="F249" i="4"/>
  <c r="D249" i="4"/>
  <c r="A249" i="4"/>
  <c r="I248" i="4"/>
  <c r="H248" i="4"/>
  <c r="G248" i="4"/>
  <c r="F248" i="4"/>
  <c r="D248" i="4"/>
  <c r="A248" i="4"/>
  <c r="I247" i="4"/>
  <c r="H247" i="4"/>
  <c r="G247" i="4"/>
  <c r="F247" i="4"/>
  <c r="D247" i="4"/>
  <c r="A247" i="4"/>
  <c r="I246" i="4"/>
  <c r="H246" i="4"/>
  <c r="G246" i="4"/>
  <c r="F246" i="4"/>
  <c r="D246" i="4"/>
  <c r="A246" i="4"/>
  <c r="H245" i="4"/>
  <c r="G245" i="4"/>
  <c r="F245" i="4"/>
  <c r="D245" i="4"/>
  <c r="A245" i="4"/>
  <c r="I244" i="4"/>
  <c r="H244" i="4"/>
  <c r="G244" i="4"/>
  <c r="F244" i="4"/>
  <c r="D244" i="4"/>
  <c r="A244" i="4"/>
  <c r="I243" i="4"/>
  <c r="H243" i="4"/>
  <c r="G243" i="4"/>
  <c r="F243" i="4"/>
  <c r="D243" i="4"/>
  <c r="A243" i="4"/>
  <c r="I242" i="4"/>
  <c r="H242" i="4"/>
  <c r="G242" i="4"/>
  <c r="F242" i="4"/>
  <c r="D242" i="4"/>
  <c r="A242" i="4"/>
  <c r="I241" i="4"/>
  <c r="H241" i="4"/>
  <c r="G241" i="4"/>
  <c r="F241" i="4"/>
  <c r="D241" i="4"/>
  <c r="A241" i="4"/>
  <c r="H240" i="4"/>
  <c r="G240" i="4"/>
  <c r="F240" i="4"/>
  <c r="D240" i="4"/>
  <c r="A240" i="4"/>
  <c r="I239" i="4"/>
  <c r="H239" i="4"/>
  <c r="G239" i="4"/>
  <c r="F239" i="4"/>
  <c r="D239" i="4"/>
  <c r="A239" i="4"/>
  <c r="I238" i="4"/>
  <c r="H238" i="4"/>
  <c r="G238" i="4"/>
  <c r="F238" i="4"/>
  <c r="D238" i="4"/>
  <c r="A238" i="4"/>
  <c r="I237" i="4"/>
  <c r="H237" i="4"/>
  <c r="G237" i="4"/>
  <c r="F237" i="4"/>
  <c r="D237" i="4"/>
  <c r="A237" i="4"/>
  <c r="I236" i="4"/>
  <c r="H236" i="4"/>
  <c r="G236" i="4"/>
  <c r="F236" i="4"/>
  <c r="D236" i="4"/>
  <c r="A236" i="4"/>
  <c r="I235" i="4"/>
  <c r="H235" i="4"/>
  <c r="G235" i="4"/>
  <c r="F235" i="4"/>
  <c r="D235" i="4"/>
  <c r="A235" i="4"/>
  <c r="I234" i="4"/>
  <c r="H234" i="4"/>
  <c r="G234" i="4"/>
  <c r="F234" i="4"/>
  <c r="D234" i="4"/>
  <c r="A234" i="4"/>
  <c r="I233" i="4"/>
  <c r="H233" i="4"/>
  <c r="G233" i="4"/>
  <c r="F233" i="4"/>
  <c r="D233" i="4"/>
  <c r="A233" i="4"/>
  <c r="I232" i="4"/>
  <c r="H232" i="4"/>
  <c r="G232" i="4"/>
  <c r="F232" i="4"/>
  <c r="D232" i="4"/>
  <c r="A232" i="4"/>
  <c r="I231" i="4"/>
  <c r="H231" i="4"/>
  <c r="G231" i="4"/>
  <c r="F231" i="4"/>
  <c r="D231" i="4"/>
  <c r="A231" i="4"/>
  <c r="I230" i="4"/>
  <c r="H230" i="4"/>
  <c r="G230" i="4"/>
  <c r="F230" i="4"/>
  <c r="D230" i="4"/>
  <c r="A230" i="4"/>
  <c r="I229" i="4"/>
  <c r="H229" i="4"/>
  <c r="G229" i="4"/>
  <c r="F229" i="4"/>
  <c r="D229" i="4"/>
  <c r="A229" i="4"/>
  <c r="I228" i="4"/>
  <c r="H228" i="4"/>
  <c r="G228" i="4"/>
  <c r="F228" i="4"/>
  <c r="D228" i="4"/>
  <c r="A228" i="4"/>
  <c r="I227" i="4"/>
  <c r="H227" i="4"/>
  <c r="G227" i="4"/>
  <c r="F227" i="4"/>
  <c r="D227" i="4"/>
  <c r="A227" i="4"/>
  <c r="I226" i="4"/>
  <c r="H226" i="4"/>
  <c r="G226" i="4"/>
  <c r="F226" i="4"/>
  <c r="D226" i="4"/>
  <c r="A226" i="4"/>
  <c r="I225" i="4"/>
  <c r="H225" i="4"/>
  <c r="G225" i="4"/>
  <c r="F225" i="4"/>
  <c r="D225" i="4"/>
  <c r="A225" i="4"/>
  <c r="I224" i="4"/>
  <c r="H224" i="4"/>
  <c r="G224" i="4"/>
  <c r="F224" i="4"/>
  <c r="D224" i="4"/>
  <c r="A224" i="4"/>
  <c r="I223" i="4"/>
  <c r="H223" i="4"/>
  <c r="G223" i="4"/>
  <c r="F223" i="4"/>
  <c r="D223" i="4"/>
  <c r="A223" i="4"/>
  <c r="I222" i="4"/>
  <c r="H222" i="4"/>
  <c r="G222" i="4"/>
  <c r="F222" i="4"/>
  <c r="D222" i="4"/>
  <c r="A222" i="4"/>
  <c r="I221" i="4"/>
  <c r="H221" i="4"/>
  <c r="G221" i="4"/>
  <c r="F221" i="4"/>
  <c r="D221" i="4"/>
  <c r="A221" i="4"/>
  <c r="I220" i="4"/>
  <c r="H220" i="4"/>
  <c r="G220" i="4"/>
  <c r="F220" i="4"/>
  <c r="D220" i="4"/>
  <c r="A220" i="4"/>
  <c r="I219" i="4"/>
  <c r="H219" i="4"/>
  <c r="G219" i="4"/>
  <c r="F219" i="4"/>
  <c r="D219" i="4"/>
  <c r="A219" i="4"/>
  <c r="I218" i="4"/>
  <c r="H218" i="4"/>
  <c r="G218" i="4"/>
  <c r="F218" i="4"/>
  <c r="D218" i="4"/>
  <c r="A218" i="4"/>
  <c r="I217" i="4"/>
  <c r="H217" i="4"/>
  <c r="G217" i="4"/>
  <c r="F217" i="4"/>
  <c r="D217" i="4"/>
  <c r="A217" i="4"/>
  <c r="I216" i="4"/>
  <c r="H216" i="4"/>
  <c r="G216" i="4"/>
  <c r="F216" i="4"/>
  <c r="D216" i="4"/>
  <c r="A216" i="4"/>
  <c r="I215" i="4"/>
  <c r="H215" i="4"/>
  <c r="G215" i="4"/>
  <c r="F215" i="4"/>
  <c r="D215" i="4"/>
  <c r="A215" i="4"/>
  <c r="I214" i="4"/>
  <c r="H214" i="4"/>
  <c r="G214" i="4"/>
  <c r="F214" i="4"/>
  <c r="D214" i="4"/>
  <c r="A214" i="4"/>
  <c r="I213" i="4"/>
  <c r="H213" i="4"/>
  <c r="G213" i="4"/>
  <c r="F213" i="4"/>
  <c r="D213" i="4"/>
  <c r="A213" i="4"/>
  <c r="I212" i="4"/>
  <c r="H212" i="4"/>
  <c r="G212" i="4"/>
  <c r="F212" i="4"/>
  <c r="D212" i="4"/>
  <c r="A212" i="4"/>
  <c r="I211" i="4"/>
  <c r="H211" i="4"/>
  <c r="G211" i="4"/>
  <c r="F211" i="4"/>
  <c r="D211" i="4"/>
  <c r="A211" i="4"/>
  <c r="I210" i="4"/>
  <c r="H210" i="4"/>
  <c r="G210" i="4"/>
  <c r="F210" i="4"/>
  <c r="D210" i="4"/>
  <c r="A210" i="4"/>
  <c r="I209" i="4"/>
  <c r="H209" i="4"/>
  <c r="G209" i="4"/>
  <c r="F209" i="4"/>
  <c r="D209" i="4"/>
  <c r="A209" i="4"/>
  <c r="I208" i="4"/>
  <c r="H208" i="4"/>
  <c r="G208" i="4"/>
  <c r="F208" i="4"/>
  <c r="D208" i="4"/>
  <c r="A208" i="4"/>
  <c r="I207" i="4"/>
  <c r="H207" i="4"/>
  <c r="G207" i="4"/>
  <c r="F207" i="4"/>
  <c r="D207" i="4"/>
  <c r="A207" i="4"/>
  <c r="I206" i="4"/>
  <c r="H206" i="4"/>
  <c r="G206" i="4"/>
  <c r="F206" i="4"/>
  <c r="D206" i="4"/>
  <c r="A206" i="4"/>
  <c r="I205" i="4"/>
  <c r="H205" i="4"/>
  <c r="G205" i="4"/>
  <c r="F205" i="4"/>
  <c r="D205" i="4"/>
  <c r="A205" i="4"/>
  <c r="I204" i="4"/>
  <c r="H204" i="4"/>
  <c r="G204" i="4"/>
  <c r="F204" i="4"/>
  <c r="D204" i="4"/>
  <c r="A204" i="4"/>
  <c r="I203" i="4"/>
  <c r="H203" i="4"/>
  <c r="G203" i="4"/>
  <c r="F203" i="4"/>
  <c r="D203" i="4"/>
  <c r="A203" i="4"/>
  <c r="I202" i="4"/>
  <c r="H202" i="4"/>
  <c r="G202" i="4"/>
  <c r="F202" i="4"/>
  <c r="D202" i="4"/>
  <c r="A202" i="4"/>
  <c r="I201" i="4"/>
  <c r="H201" i="4"/>
  <c r="G201" i="4"/>
  <c r="F201" i="4"/>
  <c r="D201" i="4"/>
  <c r="A201" i="4"/>
  <c r="I200" i="4"/>
  <c r="H200" i="4"/>
  <c r="G200" i="4"/>
  <c r="F200" i="4"/>
  <c r="D200" i="4"/>
  <c r="A200" i="4"/>
  <c r="I199" i="4"/>
  <c r="H199" i="4"/>
  <c r="G199" i="4"/>
  <c r="F199" i="4"/>
  <c r="D199" i="4"/>
  <c r="A199" i="4"/>
  <c r="I198" i="4"/>
  <c r="H198" i="4"/>
  <c r="G198" i="4"/>
  <c r="F198" i="4"/>
  <c r="D198" i="4"/>
  <c r="A198" i="4"/>
  <c r="I197" i="4"/>
  <c r="H197" i="4"/>
  <c r="G197" i="4"/>
  <c r="F197" i="4"/>
  <c r="D197" i="4"/>
  <c r="A197" i="4"/>
  <c r="I196" i="4"/>
  <c r="H196" i="4"/>
  <c r="G196" i="4"/>
  <c r="F196" i="4"/>
  <c r="D196" i="4"/>
  <c r="A196" i="4"/>
  <c r="I195" i="4"/>
  <c r="H195" i="4"/>
  <c r="G195" i="4"/>
  <c r="F195" i="4"/>
  <c r="D195" i="4"/>
  <c r="A195" i="4"/>
  <c r="I194" i="4"/>
  <c r="H194" i="4"/>
  <c r="G194" i="4"/>
  <c r="F194" i="4"/>
  <c r="D194" i="4"/>
  <c r="A194" i="4"/>
  <c r="I193" i="4"/>
  <c r="H193" i="4"/>
  <c r="G193" i="4"/>
  <c r="F193" i="4"/>
  <c r="D193" i="4"/>
  <c r="A193" i="4"/>
  <c r="I192" i="4"/>
  <c r="H192" i="4"/>
  <c r="G192" i="4"/>
  <c r="F192" i="4"/>
  <c r="D192" i="4"/>
  <c r="A192" i="4"/>
  <c r="I191" i="4"/>
  <c r="H191" i="4"/>
  <c r="G191" i="4"/>
  <c r="F191" i="4"/>
  <c r="D191" i="4"/>
  <c r="A191" i="4"/>
  <c r="I190" i="4"/>
  <c r="H190" i="4"/>
  <c r="G190" i="4"/>
  <c r="F190" i="4"/>
  <c r="D190" i="4"/>
  <c r="A190" i="4"/>
  <c r="I189" i="4"/>
  <c r="H189" i="4"/>
  <c r="G189" i="4"/>
  <c r="F189" i="4"/>
  <c r="D189" i="4"/>
  <c r="A189" i="4"/>
  <c r="I188" i="4"/>
  <c r="H188" i="4"/>
  <c r="G188" i="4"/>
  <c r="F188" i="4"/>
  <c r="D188" i="4"/>
  <c r="A188" i="4"/>
  <c r="I187" i="4"/>
  <c r="H187" i="4"/>
  <c r="G187" i="4"/>
  <c r="F187" i="4"/>
  <c r="D187" i="4"/>
  <c r="A187" i="4"/>
  <c r="I186" i="4"/>
  <c r="H186" i="4"/>
  <c r="G186" i="4"/>
  <c r="F186" i="4"/>
  <c r="D186" i="4"/>
  <c r="A186" i="4"/>
  <c r="I185" i="4"/>
  <c r="H185" i="4"/>
  <c r="G185" i="4"/>
  <c r="F185" i="4"/>
  <c r="D185" i="4"/>
  <c r="A185" i="4"/>
  <c r="I184" i="4"/>
  <c r="H184" i="4"/>
  <c r="G184" i="4"/>
  <c r="F184" i="4"/>
  <c r="D184" i="4"/>
  <c r="A184" i="4"/>
  <c r="I183" i="4"/>
  <c r="H183" i="4"/>
  <c r="G183" i="4"/>
  <c r="F183" i="4"/>
  <c r="D183" i="4"/>
  <c r="A183" i="4"/>
  <c r="I182" i="4"/>
  <c r="H182" i="4"/>
  <c r="G182" i="4"/>
  <c r="F182" i="4"/>
  <c r="D182" i="4"/>
  <c r="A182" i="4"/>
  <c r="I181" i="4"/>
  <c r="H181" i="4"/>
  <c r="G181" i="4"/>
  <c r="F181" i="4"/>
  <c r="D181" i="4"/>
  <c r="A181" i="4"/>
  <c r="I180" i="4"/>
  <c r="H180" i="4"/>
  <c r="G180" i="4"/>
  <c r="F180" i="4"/>
  <c r="D180" i="4"/>
  <c r="A180" i="4"/>
  <c r="I179" i="4"/>
  <c r="H179" i="4"/>
  <c r="G179" i="4"/>
  <c r="F179" i="4"/>
  <c r="D179" i="4"/>
  <c r="A179" i="4"/>
  <c r="I178" i="4"/>
  <c r="H178" i="4"/>
  <c r="G178" i="4"/>
  <c r="F178" i="4"/>
  <c r="D178" i="4"/>
  <c r="A178" i="4"/>
  <c r="I177" i="4"/>
  <c r="H177" i="4"/>
  <c r="G177" i="4"/>
  <c r="F177" i="4"/>
  <c r="D177" i="4"/>
  <c r="A177" i="4"/>
  <c r="I176" i="4"/>
  <c r="H176" i="4"/>
  <c r="G176" i="4"/>
  <c r="F176" i="4"/>
  <c r="D176" i="4"/>
  <c r="A176" i="4"/>
  <c r="I175" i="4"/>
  <c r="H175" i="4"/>
  <c r="G175" i="4"/>
  <c r="F175" i="4"/>
  <c r="D175" i="4"/>
  <c r="A175" i="4"/>
  <c r="I174" i="4"/>
  <c r="H174" i="4"/>
  <c r="G174" i="4"/>
  <c r="F174" i="4"/>
  <c r="D174" i="4"/>
  <c r="A174" i="4"/>
  <c r="I173" i="4"/>
  <c r="H173" i="4"/>
  <c r="G173" i="4"/>
  <c r="F173" i="4"/>
  <c r="D173" i="4"/>
  <c r="A173" i="4"/>
  <c r="I172" i="4"/>
  <c r="H172" i="4"/>
  <c r="G172" i="4"/>
  <c r="F172" i="4"/>
  <c r="D172" i="4"/>
  <c r="A172" i="4"/>
  <c r="I171" i="4"/>
  <c r="H171" i="4"/>
  <c r="G171" i="4"/>
  <c r="F171" i="4"/>
  <c r="D171" i="4"/>
  <c r="A171" i="4"/>
  <c r="I170" i="4"/>
  <c r="H170" i="4"/>
  <c r="G170" i="4"/>
  <c r="F170" i="4"/>
  <c r="D170" i="4"/>
  <c r="A170" i="4"/>
  <c r="I169" i="4"/>
  <c r="H169" i="4"/>
  <c r="G169" i="4"/>
  <c r="F169" i="4"/>
  <c r="D169" i="4"/>
  <c r="A169" i="4"/>
  <c r="H168" i="4"/>
  <c r="G168" i="4"/>
  <c r="F168" i="4"/>
  <c r="D168" i="4"/>
  <c r="A168" i="4"/>
  <c r="I167" i="4"/>
  <c r="H167" i="4"/>
  <c r="G167" i="4"/>
  <c r="F167" i="4"/>
  <c r="D167" i="4"/>
  <c r="A167" i="4"/>
  <c r="I166" i="4"/>
  <c r="H166" i="4"/>
  <c r="G166" i="4"/>
  <c r="F166" i="4"/>
  <c r="D166" i="4"/>
  <c r="A166" i="4"/>
  <c r="I165" i="4"/>
  <c r="H165" i="4"/>
  <c r="G165" i="4"/>
  <c r="F165" i="4"/>
  <c r="D165" i="4"/>
  <c r="A165" i="4"/>
  <c r="I164" i="4"/>
  <c r="H164" i="4"/>
  <c r="G164" i="4"/>
  <c r="F164" i="4"/>
  <c r="D164" i="4"/>
  <c r="A164" i="4"/>
  <c r="H163" i="4"/>
  <c r="G163" i="4"/>
  <c r="F163" i="4"/>
  <c r="D163" i="4"/>
  <c r="A163" i="4"/>
  <c r="I162" i="4"/>
  <c r="H162" i="4"/>
  <c r="G162" i="4"/>
  <c r="F162" i="4"/>
  <c r="D162" i="4"/>
  <c r="A162" i="4"/>
  <c r="I161" i="4"/>
  <c r="H161" i="4"/>
  <c r="G161" i="4"/>
  <c r="F161" i="4"/>
  <c r="D161" i="4"/>
  <c r="A161" i="4"/>
  <c r="I160" i="4"/>
  <c r="H160" i="4"/>
  <c r="G160" i="4"/>
  <c r="F160" i="4"/>
  <c r="D160" i="4"/>
  <c r="A160" i="4"/>
  <c r="I159" i="4"/>
  <c r="H159" i="4"/>
  <c r="G159" i="4"/>
  <c r="F159" i="4"/>
  <c r="D159" i="4"/>
  <c r="A159" i="4"/>
  <c r="I158" i="4"/>
  <c r="H158" i="4"/>
  <c r="G158" i="4"/>
  <c r="F158" i="4"/>
  <c r="D158" i="4"/>
  <c r="A158" i="4"/>
  <c r="H157" i="4"/>
  <c r="G157" i="4"/>
  <c r="F157" i="4"/>
  <c r="D157" i="4"/>
  <c r="A157" i="4"/>
  <c r="I156" i="4"/>
  <c r="H156" i="4"/>
  <c r="G156" i="4"/>
  <c r="F156" i="4"/>
  <c r="D156" i="4"/>
  <c r="A156" i="4"/>
  <c r="I155" i="4"/>
  <c r="H155" i="4"/>
  <c r="G155" i="4"/>
  <c r="F155" i="4"/>
  <c r="D155" i="4"/>
  <c r="A155" i="4"/>
  <c r="I154" i="4"/>
  <c r="H154" i="4"/>
  <c r="G154" i="4"/>
  <c r="F154" i="4"/>
  <c r="D154" i="4"/>
  <c r="A154" i="4"/>
  <c r="I153" i="4"/>
  <c r="H153" i="4"/>
  <c r="G153" i="4"/>
  <c r="F153" i="4"/>
  <c r="D153" i="4"/>
  <c r="A153" i="4"/>
  <c r="I152" i="4"/>
  <c r="H152" i="4"/>
  <c r="G152" i="4"/>
  <c r="F152" i="4"/>
  <c r="D152" i="4"/>
  <c r="A152" i="4"/>
  <c r="I151" i="4"/>
  <c r="H151" i="4"/>
  <c r="G151" i="4"/>
  <c r="F151" i="4"/>
  <c r="D151" i="4"/>
  <c r="A151" i="4"/>
  <c r="H150" i="4"/>
  <c r="G150" i="4"/>
  <c r="F150" i="4"/>
  <c r="D150" i="4"/>
  <c r="A150" i="4"/>
  <c r="I149" i="4"/>
  <c r="H149" i="4"/>
  <c r="G149" i="4"/>
  <c r="F149" i="4"/>
  <c r="D149" i="4"/>
  <c r="A149" i="4"/>
  <c r="I148" i="4"/>
  <c r="H148" i="4"/>
  <c r="G148" i="4"/>
  <c r="F148" i="4"/>
  <c r="D148" i="4"/>
  <c r="A148" i="4"/>
  <c r="I147" i="4"/>
  <c r="H147" i="4"/>
  <c r="G147" i="4"/>
  <c r="F147" i="4"/>
  <c r="D147" i="4"/>
  <c r="A147" i="4"/>
  <c r="I146" i="4"/>
  <c r="H146" i="4"/>
  <c r="G146" i="4"/>
  <c r="F146" i="4"/>
  <c r="D146" i="4"/>
  <c r="A146" i="4"/>
  <c r="I145" i="4"/>
  <c r="H145" i="4"/>
  <c r="G145" i="4"/>
  <c r="F145" i="4"/>
  <c r="D145" i="4"/>
  <c r="A145" i="4"/>
  <c r="I144" i="4"/>
  <c r="H144" i="4"/>
  <c r="G144" i="4"/>
  <c r="F144" i="4"/>
  <c r="D144" i="4"/>
  <c r="A144" i="4"/>
  <c r="I143" i="4"/>
  <c r="H143" i="4"/>
  <c r="G143" i="4"/>
  <c r="F143" i="4"/>
  <c r="D143" i="4"/>
  <c r="A143" i="4"/>
  <c r="I142" i="4"/>
  <c r="H142" i="4"/>
  <c r="G142" i="4"/>
  <c r="F142" i="4"/>
  <c r="D142" i="4"/>
  <c r="A142" i="4"/>
  <c r="I141" i="4"/>
  <c r="H141" i="4"/>
  <c r="G141" i="4"/>
  <c r="F141" i="4"/>
  <c r="D141" i="4"/>
  <c r="A141" i="4"/>
  <c r="I140" i="4"/>
  <c r="H140" i="4"/>
  <c r="G140" i="4"/>
  <c r="F140" i="4"/>
  <c r="D140" i="4"/>
  <c r="A140" i="4"/>
  <c r="I139" i="4"/>
  <c r="H139" i="4"/>
  <c r="G139" i="4"/>
  <c r="F139" i="4"/>
  <c r="D139" i="4"/>
  <c r="A139" i="4"/>
  <c r="I138" i="4"/>
  <c r="H138" i="4"/>
  <c r="G138" i="4"/>
  <c r="F138" i="4"/>
  <c r="D138" i="4"/>
  <c r="A138" i="4"/>
  <c r="I137" i="4"/>
  <c r="H137" i="4"/>
  <c r="G137" i="4"/>
  <c r="F137" i="4"/>
  <c r="D137" i="4"/>
  <c r="A137" i="4"/>
  <c r="I136" i="4"/>
  <c r="H136" i="4"/>
  <c r="G136" i="4"/>
  <c r="F136" i="4"/>
  <c r="D136" i="4"/>
  <c r="A136" i="4"/>
  <c r="I135" i="4"/>
  <c r="H135" i="4"/>
  <c r="G135" i="4"/>
  <c r="F135" i="4"/>
  <c r="D135" i="4"/>
  <c r="A135" i="4"/>
  <c r="I134" i="4"/>
  <c r="H134" i="4"/>
  <c r="G134" i="4"/>
  <c r="F134" i="4"/>
  <c r="D134" i="4"/>
  <c r="A134" i="4"/>
  <c r="I133" i="4"/>
  <c r="H133" i="4"/>
  <c r="G133" i="4"/>
  <c r="F133" i="4"/>
  <c r="D133" i="4"/>
  <c r="A133" i="4"/>
  <c r="I132" i="4"/>
  <c r="H132" i="4"/>
  <c r="G132" i="4"/>
  <c r="F132" i="4"/>
  <c r="D132" i="4"/>
  <c r="A132" i="4"/>
  <c r="I131" i="4"/>
  <c r="H131" i="4"/>
  <c r="G131" i="4"/>
  <c r="F131" i="4"/>
  <c r="D131" i="4"/>
  <c r="A131" i="4"/>
  <c r="I130" i="4"/>
  <c r="H130" i="4"/>
  <c r="G130" i="4"/>
  <c r="F130" i="4"/>
  <c r="D130" i="4"/>
  <c r="A130" i="4"/>
  <c r="I129" i="4"/>
  <c r="H129" i="4"/>
  <c r="G129" i="4"/>
  <c r="F129" i="4"/>
  <c r="D129" i="4"/>
  <c r="A129" i="4"/>
  <c r="I128" i="4"/>
  <c r="H128" i="4"/>
  <c r="G128" i="4"/>
  <c r="F128" i="4"/>
  <c r="D128" i="4"/>
  <c r="A128" i="4"/>
  <c r="I127" i="4"/>
  <c r="H127" i="4"/>
  <c r="G127" i="4"/>
  <c r="F127" i="4"/>
  <c r="D127" i="4"/>
  <c r="A127" i="4"/>
  <c r="I126" i="4"/>
  <c r="H126" i="4"/>
  <c r="G126" i="4"/>
  <c r="F126" i="4"/>
  <c r="D126" i="4"/>
  <c r="A126" i="4"/>
  <c r="I125" i="4"/>
  <c r="H125" i="4"/>
  <c r="G125" i="4"/>
  <c r="F125" i="4"/>
  <c r="D125" i="4"/>
  <c r="A125" i="4"/>
  <c r="I124" i="4"/>
  <c r="H124" i="4"/>
  <c r="G124" i="4"/>
  <c r="F124" i="4"/>
  <c r="D124" i="4"/>
  <c r="A124" i="4"/>
  <c r="I123" i="4"/>
  <c r="H123" i="4"/>
  <c r="G123" i="4"/>
  <c r="F123" i="4"/>
  <c r="D123" i="4"/>
  <c r="A123" i="4"/>
  <c r="I122" i="4"/>
  <c r="H122" i="4"/>
  <c r="G122" i="4"/>
  <c r="F122" i="4"/>
  <c r="D122" i="4"/>
  <c r="A122" i="4"/>
  <c r="I121" i="4"/>
  <c r="H121" i="4"/>
  <c r="G121" i="4"/>
  <c r="F121" i="4"/>
  <c r="D121" i="4"/>
  <c r="A121" i="4"/>
  <c r="I120" i="4"/>
  <c r="H120" i="4"/>
  <c r="G120" i="4"/>
  <c r="F120" i="4"/>
  <c r="D120" i="4"/>
  <c r="A120" i="4"/>
  <c r="I119" i="4"/>
  <c r="H119" i="4"/>
  <c r="G119" i="4"/>
  <c r="F119" i="4"/>
  <c r="D119" i="4"/>
  <c r="A119" i="4"/>
  <c r="I118" i="4"/>
  <c r="H118" i="4"/>
  <c r="G118" i="4"/>
  <c r="F118" i="4"/>
  <c r="D118" i="4"/>
  <c r="A118" i="4"/>
  <c r="I117" i="4"/>
  <c r="H117" i="4"/>
  <c r="G117" i="4"/>
  <c r="F117" i="4"/>
  <c r="D117" i="4"/>
  <c r="A117" i="4"/>
  <c r="I116" i="4"/>
  <c r="H116" i="4"/>
  <c r="G116" i="4"/>
  <c r="F116" i="4"/>
  <c r="D116" i="4"/>
  <c r="A116" i="4"/>
  <c r="I115" i="4"/>
  <c r="H115" i="4"/>
  <c r="G115" i="4"/>
  <c r="F115" i="4"/>
  <c r="D115" i="4"/>
  <c r="A115" i="4"/>
  <c r="I114" i="4"/>
  <c r="H114" i="4"/>
  <c r="G114" i="4"/>
  <c r="F114" i="4"/>
  <c r="D114" i="4"/>
  <c r="A114" i="4"/>
  <c r="I113" i="4"/>
  <c r="H113" i="4"/>
  <c r="G113" i="4"/>
  <c r="F113" i="4"/>
  <c r="D113" i="4"/>
  <c r="A113" i="4"/>
  <c r="I112" i="4"/>
  <c r="H112" i="4"/>
  <c r="G112" i="4"/>
  <c r="F112" i="4"/>
  <c r="D112" i="4"/>
  <c r="A112" i="4"/>
  <c r="I111" i="4"/>
  <c r="H111" i="4"/>
  <c r="G111" i="4"/>
  <c r="F111" i="4"/>
  <c r="D111" i="4"/>
  <c r="A111" i="4"/>
  <c r="I110" i="4"/>
  <c r="H110" i="4"/>
  <c r="G110" i="4"/>
  <c r="F110" i="4"/>
  <c r="D110" i="4"/>
  <c r="A110" i="4"/>
  <c r="I109" i="4"/>
  <c r="H109" i="4"/>
  <c r="G109" i="4"/>
  <c r="F109" i="4"/>
  <c r="D109" i="4"/>
  <c r="A109" i="4"/>
  <c r="I108" i="4"/>
  <c r="H108" i="4"/>
  <c r="G108" i="4"/>
  <c r="F108" i="4"/>
  <c r="D108" i="4"/>
  <c r="A108" i="4"/>
  <c r="I107" i="4"/>
  <c r="H107" i="4"/>
  <c r="G107" i="4"/>
  <c r="F107" i="4"/>
  <c r="D107" i="4"/>
  <c r="A107" i="4"/>
  <c r="I106" i="4"/>
  <c r="H106" i="4"/>
  <c r="G106" i="4"/>
  <c r="F106" i="4"/>
  <c r="D106" i="4"/>
  <c r="A106" i="4"/>
  <c r="I105" i="4"/>
  <c r="H105" i="4"/>
  <c r="G105" i="4"/>
  <c r="F105" i="4"/>
  <c r="D105" i="4"/>
  <c r="A105" i="4"/>
  <c r="I104" i="4"/>
  <c r="H104" i="4"/>
  <c r="G104" i="4"/>
  <c r="F104" i="4"/>
  <c r="D104" i="4"/>
  <c r="A104" i="4"/>
  <c r="I103" i="4"/>
  <c r="H103" i="4"/>
  <c r="G103" i="4"/>
  <c r="F103" i="4"/>
  <c r="D103" i="4"/>
  <c r="A103" i="4"/>
  <c r="I102" i="4"/>
  <c r="H102" i="4"/>
  <c r="G102" i="4"/>
  <c r="F102" i="4"/>
  <c r="D102" i="4"/>
  <c r="A102" i="4"/>
  <c r="I101" i="4"/>
  <c r="H101" i="4"/>
  <c r="G101" i="4"/>
  <c r="F101" i="4"/>
  <c r="D101" i="4"/>
  <c r="A101" i="4"/>
  <c r="I100" i="4"/>
  <c r="H100" i="4"/>
  <c r="G100" i="4"/>
  <c r="F100" i="4"/>
  <c r="D100" i="4"/>
  <c r="A100" i="4"/>
  <c r="I99" i="4"/>
  <c r="H99" i="4"/>
  <c r="G99" i="4"/>
  <c r="F99" i="4"/>
  <c r="D99" i="4"/>
  <c r="A99" i="4"/>
  <c r="I98" i="4"/>
  <c r="H98" i="4"/>
  <c r="G98" i="4"/>
  <c r="F98" i="4"/>
  <c r="D98" i="4"/>
  <c r="A98" i="4"/>
  <c r="I97" i="4"/>
  <c r="H97" i="4"/>
  <c r="G97" i="4"/>
  <c r="F97" i="4"/>
  <c r="D97" i="4"/>
  <c r="A97" i="4"/>
  <c r="I96" i="4"/>
  <c r="H96" i="4"/>
  <c r="G96" i="4"/>
  <c r="F96" i="4"/>
  <c r="D96" i="4"/>
  <c r="A96" i="4"/>
  <c r="I95" i="4"/>
  <c r="H95" i="4"/>
  <c r="G95" i="4"/>
  <c r="F95" i="4"/>
  <c r="D95" i="4"/>
  <c r="A95" i="4"/>
  <c r="I94" i="4"/>
  <c r="H94" i="4"/>
  <c r="G94" i="4"/>
  <c r="F94" i="4"/>
  <c r="D94" i="4"/>
  <c r="A94" i="4"/>
  <c r="I93" i="4"/>
  <c r="H93" i="4"/>
  <c r="G93" i="4"/>
  <c r="F93" i="4"/>
  <c r="D93" i="4"/>
  <c r="A93" i="4"/>
  <c r="I92" i="4"/>
  <c r="H92" i="4"/>
  <c r="G92" i="4"/>
  <c r="F92" i="4"/>
  <c r="D92" i="4"/>
  <c r="A92" i="4"/>
  <c r="I91" i="4"/>
  <c r="H91" i="4"/>
  <c r="G91" i="4"/>
  <c r="F91" i="4"/>
  <c r="D91" i="4"/>
  <c r="A91" i="4"/>
  <c r="I90" i="4"/>
  <c r="H90" i="4"/>
  <c r="G90" i="4"/>
  <c r="F90" i="4"/>
  <c r="D90" i="4"/>
  <c r="A90" i="4"/>
  <c r="I89" i="4"/>
  <c r="H89" i="4"/>
  <c r="G89" i="4"/>
  <c r="F89" i="4"/>
  <c r="D89" i="4"/>
  <c r="A89" i="4"/>
  <c r="I88" i="4"/>
  <c r="H88" i="4"/>
  <c r="G88" i="4"/>
  <c r="F88" i="4"/>
  <c r="D88" i="4"/>
  <c r="A88" i="4"/>
  <c r="I87" i="4"/>
  <c r="H87" i="4"/>
  <c r="G87" i="4"/>
  <c r="F87" i="4"/>
  <c r="D87" i="4"/>
  <c r="A87" i="4"/>
  <c r="I86" i="4"/>
  <c r="H86" i="4"/>
  <c r="G86" i="4"/>
  <c r="F86" i="4"/>
  <c r="D86" i="4"/>
  <c r="A86" i="4"/>
  <c r="I85" i="4"/>
  <c r="H85" i="4"/>
  <c r="G85" i="4"/>
  <c r="F85" i="4"/>
  <c r="D85" i="4"/>
  <c r="A85" i="4"/>
  <c r="I84" i="4"/>
  <c r="H84" i="4"/>
  <c r="G84" i="4"/>
  <c r="F84" i="4"/>
  <c r="D84" i="4"/>
  <c r="A84" i="4"/>
  <c r="I83" i="4"/>
  <c r="H83" i="4"/>
  <c r="G83" i="4"/>
  <c r="F83" i="4"/>
  <c r="D83" i="4"/>
  <c r="A83" i="4"/>
  <c r="I82" i="4"/>
  <c r="H82" i="4"/>
  <c r="G82" i="4"/>
  <c r="F82" i="4"/>
  <c r="D82" i="4"/>
  <c r="A82" i="4"/>
  <c r="I81" i="4"/>
  <c r="H81" i="4"/>
  <c r="G81" i="4"/>
  <c r="F81" i="4"/>
  <c r="D81" i="4"/>
  <c r="A81" i="4"/>
  <c r="I79" i="4"/>
  <c r="H79" i="4"/>
  <c r="G79" i="4"/>
  <c r="F79" i="4"/>
  <c r="D79" i="4"/>
  <c r="A79" i="4"/>
  <c r="A80" i="4"/>
  <c r="A78" i="4"/>
  <c r="A77" i="4"/>
  <c r="A76" i="4"/>
  <c r="A75" i="4"/>
  <c r="A74" i="4"/>
  <c r="A73" i="4"/>
  <c r="A71" i="4"/>
  <c r="A70" i="4"/>
  <c r="A69" i="4"/>
  <c r="A68" i="4"/>
  <c r="A67" i="4"/>
  <c r="A66" i="4"/>
  <c r="A65" i="4"/>
  <c r="A64" i="4"/>
  <c r="A63" i="4"/>
  <c r="A62" i="4"/>
  <c r="A61" i="4"/>
  <c r="A60" i="4"/>
  <c r="A59" i="4"/>
  <c r="A58" i="4"/>
  <c r="A57" i="4"/>
  <c r="A56" i="4"/>
  <c r="A55" i="4"/>
  <c r="A54" i="4"/>
  <c r="A53" i="4"/>
  <c r="A52" i="4"/>
  <c r="A51" i="4"/>
  <c r="A50" i="4"/>
  <c r="A49" i="4"/>
  <c r="A48" i="4"/>
  <c r="A47" i="4"/>
  <c r="A46" i="4"/>
  <c r="A45" i="4"/>
  <c r="A44" i="4"/>
  <c r="A43" i="4"/>
  <c r="A42" i="4"/>
  <c r="A41" i="4"/>
  <c r="A40" i="4"/>
  <c r="A39" i="4"/>
  <c r="A38" i="4"/>
  <c r="A37" i="4"/>
  <c r="A36" i="4"/>
  <c r="A35" i="4"/>
  <c r="A34" i="4"/>
  <c r="A33" i="4"/>
  <c r="A32" i="4"/>
  <c r="A31" i="4"/>
  <c r="A30" i="4"/>
  <c r="A29" i="4"/>
  <c r="A28" i="4"/>
  <c r="A27" i="4"/>
  <c r="A26" i="4"/>
  <c r="A25" i="4"/>
  <c r="A24" i="4"/>
  <c r="A23" i="4"/>
  <c r="A22" i="4"/>
  <c r="A21" i="4"/>
  <c r="A20" i="4"/>
  <c r="A19" i="4"/>
  <c r="A18" i="4"/>
  <c r="A17" i="4"/>
  <c r="A16" i="4"/>
  <c r="A15" i="4"/>
  <c r="A14" i="4"/>
  <c r="A13" i="4"/>
  <c r="A12" i="4"/>
  <c r="A11" i="4"/>
  <c r="A10" i="4"/>
  <c r="A9" i="4"/>
  <c r="A72" i="4"/>
  <c r="D10" i="4"/>
  <c r="F10" i="4"/>
  <c r="G10" i="4"/>
  <c r="H10" i="4"/>
  <c r="I10" i="4"/>
  <c r="D11" i="4"/>
  <c r="F11" i="4"/>
  <c r="G11" i="4"/>
  <c r="H11" i="4"/>
  <c r="I11" i="4"/>
  <c r="D12" i="4"/>
  <c r="F12" i="4"/>
  <c r="G12" i="4"/>
  <c r="H12" i="4"/>
  <c r="I12" i="4"/>
  <c r="D13" i="4"/>
  <c r="F13" i="4"/>
  <c r="G13" i="4"/>
  <c r="H13" i="4"/>
  <c r="I13" i="4"/>
  <c r="D14" i="4"/>
  <c r="F14" i="4"/>
  <c r="G14" i="4"/>
  <c r="H14" i="4"/>
  <c r="I14" i="4"/>
  <c r="D15" i="4"/>
  <c r="F15" i="4"/>
  <c r="G15" i="4"/>
  <c r="H15" i="4"/>
  <c r="I15" i="4"/>
  <c r="D16" i="4"/>
  <c r="F16" i="4"/>
  <c r="G16" i="4"/>
  <c r="H16" i="4"/>
  <c r="I16" i="4"/>
  <c r="D17" i="4"/>
  <c r="F17" i="4"/>
  <c r="G17" i="4"/>
  <c r="H17" i="4"/>
  <c r="I17" i="4"/>
  <c r="D18" i="4"/>
  <c r="F18" i="4"/>
  <c r="G18" i="4"/>
  <c r="H18" i="4"/>
  <c r="I18" i="4"/>
  <c r="D19" i="4"/>
  <c r="F19" i="4"/>
  <c r="G19" i="4"/>
  <c r="H19" i="4"/>
  <c r="I19" i="4"/>
  <c r="D20" i="4"/>
  <c r="F20" i="4"/>
  <c r="G20" i="4"/>
  <c r="H20" i="4"/>
  <c r="I20" i="4"/>
  <c r="D21" i="4"/>
  <c r="F21" i="4"/>
  <c r="G21" i="4"/>
  <c r="H21" i="4"/>
  <c r="I21" i="4"/>
  <c r="D22" i="4"/>
  <c r="F22" i="4"/>
  <c r="G22" i="4"/>
  <c r="H22" i="4"/>
  <c r="I22" i="4"/>
  <c r="D23" i="4"/>
  <c r="F23" i="4"/>
  <c r="G23" i="4"/>
  <c r="H23" i="4"/>
  <c r="I23" i="4"/>
  <c r="D24" i="4"/>
  <c r="F24" i="4"/>
  <c r="G24" i="4"/>
  <c r="H24" i="4"/>
  <c r="I24" i="4"/>
  <c r="D25" i="4"/>
  <c r="F25" i="4"/>
  <c r="G25" i="4"/>
  <c r="H25" i="4"/>
  <c r="I25" i="4"/>
  <c r="D26" i="4"/>
  <c r="F26" i="4"/>
  <c r="G26" i="4"/>
  <c r="H26" i="4"/>
  <c r="I26" i="4"/>
  <c r="D27" i="4"/>
  <c r="F27" i="4"/>
  <c r="G27" i="4"/>
  <c r="H27" i="4"/>
  <c r="I27" i="4"/>
  <c r="D28" i="4"/>
  <c r="F28" i="4"/>
  <c r="G28" i="4"/>
  <c r="H28" i="4"/>
  <c r="I28" i="4"/>
  <c r="D29" i="4"/>
  <c r="F29" i="4"/>
  <c r="G29" i="4"/>
  <c r="H29" i="4"/>
  <c r="I29" i="4"/>
  <c r="D30" i="4"/>
  <c r="F30" i="4"/>
  <c r="G30" i="4"/>
  <c r="H30" i="4"/>
  <c r="I30" i="4"/>
  <c r="D31" i="4"/>
  <c r="F31" i="4"/>
  <c r="G31" i="4"/>
  <c r="H31" i="4"/>
  <c r="I31" i="4"/>
  <c r="D32" i="4"/>
  <c r="F32" i="4"/>
  <c r="G32" i="4"/>
  <c r="H32" i="4"/>
  <c r="I32" i="4"/>
  <c r="D33" i="4"/>
  <c r="F33" i="4"/>
  <c r="G33" i="4"/>
  <c r="H33" i="4"/>
  <c r="I33" i="4"/>
  <c r="D34" i="4"/>
  <c r="F34" i="4"/>
  <c r="G34" i="4"/>
  <c r="H34" i="4"/>
  <c r="I34" i="4"/>
  <c r="D35" i="4"/>
  <c r="F35" i="4"/>
  <c r="G35" i="4"/>
  <c r="H35" i="4"/>
  <c r="I35" i="4"/>
  <c r="D36" i="4"/>
  <c r="F36" i="4"/>
  <c r="G36" i="4"/>
  <c r="H36" i="4"/>
  <c r="I36" i="4"/>
  <c r="D37" i="4"/>
  <c r="F37" i="4"/>
  <c r="G37" i="4"/>
  <c r="H37" i="4"/>
  <c r="I37" i="4"/>
  <c r="D38" i="4"/>
  <c r="F38" i="4"/>
  <c r="G38" i="4"/>
  <c r="H38" i="4"/>
  <c r="I38" i="4"/>
  <c r="D39" i="4"/>
  <c r="F39" i="4"/>
  <c r="G39" i="4"/>
  <c r="H39" i="4"/>
  <c r="I39" i="4"/>
  <c r="D40" i="4"/>
  <c r="F40" i="4"/>
  <c r="G40" i="4"/>
  <c r="H40" i="4"/>
  <c r="I40" i="4"/>
  <c r="D41" i="4"/>
  <c r="F41" i="4"/>
  <c r="G41" i="4"/>
  <c r="H41" i="4"/>
  <c r="I41" i="4"/>
  <c r="D42" i="4"/>
  <c r="F42" i="4"/>
  <c r="G42" i="4"/>
  <c r="H42" i="4"/>
  <c r="I42" i="4"/>
  <c r="D43" i="4"/>
  <c r="F43" i="4"/>
  <c r="G43" i="4"/>
  <c r="H43" i="4"/>
  <c r="I43" i="4"/>
  <c r="D44" i="4"/>
  <c r="F44" i="4"/>
  <c r="G44" i="4"/>
  <c r="H44" i="4"/>
  <c r="I44" i="4"/>
  <c r="D45" i="4"/>
  <c r="F45" i="4"/>
  <c r="G45" i="4"/>
  <c r="H45" i="4"/>
  <c r="I45" i="4"/>
  <c r="D46" i="4"/>
  <c r="F46" i="4"/>
  <c r="G46" i="4"/>
  <c r="H46" i="4"/>
  <c r="I46" i="4"/>
  <c r="D47" i="4"/>
  <c r="F47" i="4"/>
  <c r="G47" i="4"/>
  <c r="H47" i="4"/>
  <c r="I47" i="4"/>
  <c r="D48" i="4"/>
  <c r="F48" i="4"/>
  <c r="G48" i="4"/>
  <c r="H48" i="4"/>
  <c r="I48" i="4"/>
  <c r="D49" i="4"/>
  <c r="F49" i="4"/>
  <c r="G49" i="4"/>
  <c r="H49" i="4"/>
  <c r="I49" i="4"/>
  <c r="D50" i="4"/>
  <c r="F50" i="4"/>
  <c r="G50" i="4"/>
  <c r="H50" i="4"/>
  <c r="I50" i="4"/>
  <c r="D51" i="4"/>
  <c r="F51" i="4"/>
  <c r="G51" i="4"/>
  <c r="H51" i="4"/>
  <c r="I51" i="4"/>
  <c r="D52" i="4"/>
  <c r="F52" i="4"/>
  <c r="G52" i="4"/>
  <c r="H52" i="4"/>
  <c r="I52" i="4"/>
  <c r="D53" i="4"/>
  <c r="F53" i="4"/>
  <c r="G53" i="4"/>
  <c r="H53" i="4"/>
  <c r="I53" i="4"/>
  <c r="D54" i="4"/>
  <c r="F54" i="4"/>
  <c r="G54" i="4"/>
  <c r="H54" i="4"/>
  <c r="I54" i="4"/>
  <c r="D55" i="4"/>
  <c r="F55" i="4"/>
  <c r="G55" i="4"/>
  <c r="H55" i="4"/>
  <c r="I55" i="4"/>
  <c r="D56" i="4"/>
  <c r="F56" i="4"/>
  <c r="G56" i="4"/>
  <c r="H56" i="4"/>
  <c r="I56" i="4"/>
  <c r="D57" i="4"/>
  <c r="F57" i="4"/>
  <c r="G57" i="4"/>
  <c r="H57" i="4"/>
  <c r="I57" i="4"/>
  <c r="D58" i="4"/>
  <c r="F58" i="4"/>
  <c r="G58" i="4"/>
  <c r="H58" i="4"/>
  <c r="I58" i="4"/>
  <c r="D59" i="4"/>
  <c r="F59" i="4"/>
  <c r="G59" i="4"/>
  <c r="H59" i="4"/>
  <c r="I59" i="4"/>
  <c r="D60" i="4"/>
  <c r="F60" i="4"/>
  <c r="G60" i="4"/>
  <c r="H60" i="4"/>
  <c r="I60" i="4"/>
  <c r="D61" i="4"/>
  <c r="F61" i="4"/>
  <c r="G61" i="4"/>
  <c r="H61" i="4"/>
  <c r="I61" i="4"/>
  <c r="D62" i="4"/>
  <c r="F62" i="4"/>
  <c r="G62" i="4"/>
  <c r="H62" i="4"/>
  <c r="I62" i="4"/>
  <c r="D63" i="4"/>
  <c r="F63" i="4"/>
  <c r="G63" i="4"/>
  <c r="H63" i="4"/>
  <c r="I63" i="4"/>
  <c r="D64" i="4"/>
  <c r="F64" i="4"/>
  <c r="G64" i="4"/>
  <c r="H64" i="4"/>
  <c r="I64" i="4"/>
  <c r="D65" i="4"/>
  <c r="F65" i="4"/>
  <c r="G65" i="4"/>
  <c r="H65" i="4"/>
  <c r="I65" i="4"/>
  <c r="D66" i="4"/>
  <c r="F66" i="4"/>
  <c r="G66" i="4"/>
  <c r="H66" i="4"/>
  <c r="I66" i="4"/>
  <c r="D67" i="4"/>
  <c r="F67" i="4"/>
  <c r="G67" i="4"/>
  <c r="H67" i="4"/>
  <c r="I67" i="4"/>
  <c r="D68" i="4"/>
  <c r="F68" i="4"/>
  <c r="G68" i="4"/>
  <c r="H68" i="4"/>
  <c r="I68" i="4"/>
  <c r="D69" i="4"/>
  <c r="F69" i="4"/>
  <c r="G69" i="4"/>
  <c r="H69" i="4"/>
  <c r="I69" i="4"/>
  <c r="D70" i="4"/>
  <c r="F70" i="4"/>
  <c r="G70" i="4"/>
  <c r="H70" i="4"/>
  <c r="I70" i="4"/>
  <c r="D71" i="4"/>
  <c r="F71" i="4"/>
  <c r="G71" i="4"/>
  <c r="H71" i="4"/>
  <c r="I71" i="4"/>
  <c r="D72" i="4"/>
  <c r="F72" i="4"/>
  <c r="G72" i="4"/>
  <c r="H72" i="4"/>
  <c r="I72" i="4"/>
  <c r="D73" i="4"/>
  <c r="F73" i="4"/>
  <c r="G73" i="4"/>
  <c r="H73" i="4"/>
  <c r="I73" i="4"/>
  <c r="D74" i="4"/>
  <c r="F74" i="4"/>
  <c r="G74" i="4"/>
  <c r="H74" i="4"/>
  <c r="D75" i="4"/>
  <c r="F75" i="4"/>
  <c r="G75" i="4"/>
  <c r="H75" i="4"/>
  <c r="I75" i="4"/>
  <c r="D76" i="4"/>
  <c r="F76" i="4"/>
  <c r="G76" i="4"/>
  <c r="H76" i="4"/>
  <c r="I76" i="4"/>
  <c r="D77" i="4"/>
  <c r="F77" i="4"/>
  <c r="G77" i="4"/>
  <c r="H77" i="4"/>
  <c r="I77" i="4"/>
  <c r="D78" i="4"/>
  <c r="F78" i="4"/>
  <c r="G78" i="4"/>
  <c r="H78" i="4"/>
  <c r="I78" i="4"/>
  <c r="D80" i="4"/>
  <c r="F80" i="4"/>
  <c r="G80" i="4"/>
  <c r="H80" i="4"/>
  <c r="I80" i="4"/>
  <c r="I9" i="4"/>
  <c r="H9" i="4"/>
  <c r="G9" i="4"/>
  <c r="F9" i="4"/>
  <c r="D9" i="4"/>
  <c r="C9" i="5"/>
  <c r="C11" i="5" s="1"/>
  <c r="C10" i="5" l="1"/>
  <c r="C12" i="5" s="1"/>
  <c r="W522" i="4" l="1"/>
  <c r="V522" i="4"/>
  <c r="U522" i="4"/>
  <c r="S522" i="4"/>
  <c r="R522" i="4"/>
  <c r="E522" i="4" s="1"/>
  <c r="T431" i="4"/>
  <c r="T432" i="4" s="1"/>
  <c r="T433" i="4" s="1"/>
  <c r="T434" i="4" s="1"/>
  <c r="T435" i="4" s="1"/>
  <c r="T436" i="4" s="1"/>
  <c r="T437" i="4" s="1"/>
  <c r="T438" i="4" s="1"/>
  <c r="T439" i="4" s="1"/>
  <c r="T440" i="4" s="1"/>
  <c r="T441" i="4" s="1"/>
  <c r="T442" i="4" s="1"/>
  <c r="T443" i="4" s="1"/>
  <c r="T444" i="4" s="1"/>
  <c r="T445" i="4" s="1"/>
  <c r="T446" i="4" s="1"/>
  <c r="T447" i="4" s="1"/>
  <c r="T448" i="4" s="1"/>
  <c r="T449" i="4" s="1"/>
  <c r="T450" i="4" s="1"/>
  <c r="T451" i="4" s="1"/>
  <c r="T452" i="4" s="1"/>
  <c r="T453" i="4" s="1"/>
  <c r="T454" i="4" s="1"/>
  <c r="T455" i="4" s="1"/>
  <c r="T456" i="4" s="1"/>
  <c r="T457" i="4" s="1"/>
  <c r="T458" i="4" s="1"/>
  <c r="T459" i="4" s="1"/>
  <c r="T460" i="4" s="1"/>
  <c r="T461" i="4" s="1"/>
  <c r="T462" i="4" s="1"/>
  <c r="T463" i="4" s="1"/>
  <c r="T464" i="4" s="1"/>
  <c r="T465" i="4" s="1"/>
  <c r="T466" i="4" s="1"/>
  <c r="T467" i="4" s="1"/>
  <c r="T468" i="4" s="1"/>
  <c r="T469" i="4" s="1"/>
  <c r="T470" i="4" s="1"/>
  <c r="T471" i="4" s="1"/>
  <c r="T472" i="4" s="1"/>
  <c r="T473" i="4" s="1"/>
  <c r="T474" i="4" s="1"/>
  <c r="T475" i="4" s="1"/>
  <c r="T476" i="4" s="1"/>
  <c r="T477" i="4" s="1"/>
  <c r="T478" i="4" s="1"/>
  <c r="T479" i="4" s="1"/>
  <c r="T480" i="4" s="1"/>
  <c r="T481" i="4" s="1"/>
  <c r="T482" i="4" s="1"/>
  <c r="T483" i="4" s="1"/>
  <c r="T484" i="4" s="1"/>
  <c r="T485" i="4" s="1"/>
  <c r="T486" i="4" s="1"/>
  <c r="T487" i="4" s="1"/>
  <c r="T488" i="4" s="1"/>
  <c r="T489" i="4" s="1"/>
  <c r="T490" i="4" s="1"/>
  <c r="T491" i="4" s="1"/>
  <c r="T492" i="4" s="1"/>
  <c r="T493" i="4" s="1"/>
  <c r="T494" i="4" s="1"/>
  <c r="T495" i="4" s="1"/>
  <c r="T496" i="4" s="1"/>
  <c r="T497" i="4" s="1"/>
  <c r="T498" i="4" s="1"/>
  <c r="T499" i="4" s="1"/>
  <c r="T500" i="4" s="1"/>
  <c r="T501" i="4" s="1"/>
  <c r="T502" i="4" s="1"/>
  <c r="T503" i="4" s="1"/>
  <c r="T504" i="4" s="1"/>
  <c r="T505" i="4" s="1"/>
  <c r="T506" i="4" s="1"/>
  <c r="T507" i="4" s="1"/>
  <c r="T508" i="4" s="1"/>
  <c r="T509" i="4" s="1"/>
  <c r="T510" i="4" s="1"/>
  <c r="T511" i="4" s="1"/>
  <c r="T512" i="4" s="1"/>
  <c r="T513" i="4" s="1"/>
  <c r="T514" i="4" s="1"/>
  <c r="T515" i="4" s="1"/>
  <c r="T516" i="4" s="1"/>
  <c r="T517" i="4" s="1"/>
  <c r="T518" i="4" s="1"/>
  <c r="T519" i="4" s="1"/>
  <c r="T520" i="4" s="1"/>
  <c r="T521" i="4" s="1"/>
  <c r="W427" i="4"/>
  <c r="V427" i="4"/>
  <c r="U427" i="4"/>
  <c r="S427" i="4"/>
  <c r="R427" i="4"/>
  <c r="T425" i="4"/>
  <c r="T426" i="4" s="1"/>
  <c r="W422" i="4"/>
  <c r="V422" i="4"/>
  <c r="U422" i="4"/>
  <c r="S422" i="4"/>
  <c r="R422" i="4"/>
  <c r="T420" i="4"/>
  <c r="T421" i="4" s="1"/>
  <c r="T422" i="4" s="1"/>
  <c r="W416" i="4"/>
  <c r="V416" i="4"/>
  <c r="U416" i="4"/>
  <c r="S416" i="4"/>
  <c r="R416" i="4"/>
  <c r="E416" i="4" s="1"/>
  <c r="T405" i="4"/>
  <c r="T406" i="4" s="1"/>
  <c r="T407" i="4" s="1"/>
  <c r="T408" i="4" s="1"/>
  <c r="T409" i="4" s="1"/>
  <c r="T410" i="4" s="1"/>
  <c r="T411" i="4" s="1"/>
  <c r="T412" i="4" s="1"/>
  <c r="T413" i="4" s="1"/>
  <c r="T414" i="4" s="1"/>
  <c r="T415" i="4" s="1"/>
  <c r="W402" i="4"/>
  <c r="V402" i="4"/>
  <c r="U402" i="4"/>
  <c r="S402" i="4"/>
  <c r="R402" i="4"/>
  <c r="E402" i="4" s="1"/>
  <c r="T399" i="4"/>
  <c r="T400" i="4" s="1"/>
  <c r="T401" i="4" s="1"/>
  <c r="T402" i="4" s="1"/>
  <c r="W396" i="4"/>
  <c r="V396" i="4"/>
  <c r="U396" i="4"/>
  <c r="S396" i="4"/>
  <c r="R396" i="4"/>
  <c r="T395" i="4"/>
  <c r="T396" i="4" s="1"/>
  <c r="W392" i="4"/>
  <c r="V392" i="4"/>
  <c r="U392" i="4"/>
  <c r="S392" i="4"/>
  <c r="R392" i="4"/>
  <c r="T345" i="4"/>
  <c r="T346" i="4" s="1"/>
  <c r="T347" i="4" s="1"/>
  <c r="T348" i="4" s="1"/>
  <c r="T349" i="4" s="1"/>
  <c r="T350" i="4" s="1"/>
  <c r="T351" i="4" s="1"/>
  <c r="T352" i="4" s="1"/>
  <c r="T353" i="4" s="1"/>
  <c r="T354" i="4" s="1"/>
  <c r="T355" i="4" s="1"/>
  <c r="T356" i="4" s="1"/>
  <c r="T357" i="4" s="1"/>
  <c r="T358" i="4" s="1"/>
  <c r="T359" i="4" s="1"/>
  <c r="T360" i="4" s="1"/>
  <c r="T361" i="4" s="1"/>
  <c r="T362" i="4" s="1"/>
  <c r="T363" i="4" s="1"/>
  <c r="T364" i="4" s="1"/>
  <c r="T365" i="4" s="1"/>
  <c r="T366" i="4" s="1"/>
  <c r="T367" i="4" s="1"/>
  <c r="T368" i="4" s="1"/>
  <c r="T369" i="4" s="1"/>
  <c r="T370" i="4" s="1"/>
  <c r="T371" i="4" s="1"/>
  <c r="T372" i="4" s="1"/>
  <c r="T373" i="4" s="1"/>
  <c r="T374" i="4" s="1"/>
  <c r="T375" i="4" s="1"/>
  <c r="T376" i="4" s="1"/>
  <c r="T377" i="4" s="1"/>
  <c r="T378" i="4" s="1"/>
  <c r="T379" i="4" s="1"/>
  <c r="T380" i="4" s="1"/>
  <c r="T381" i="4" s="1"/>
  <c r="T382" i="4" s="1"/>
  <c r="T383" i="4" s="1"/>
  <c r="T384" i="4" s="1"/>
  <c r="T385" i="4" s="1"/>
  <c r="T386" i="4" s="1"/>
  <c r="T387" i="4" s="1"/>
  <c r="T388" i="4" s="1"/>
  <c r="T389" i="4" s="1"/>
  <c r="T390" i="4" s="1"/>
  <c r="T391" i="4" s="1"/>
  <c r="T392" i="4" s="1"/>
  <c r="W341" i="4"/>
  <c r="V341" i="4"/>
  <c r="U341" i="4"/>
  <c r="S341" i="4"/>
  <c r="R341" i="4"/>
  <c r="E341" i="4" s="1"/>
  <c r="T338" i="4"/>
  <c r="T339" i="4" s="1"/>
  <c r="T340" i="4" s="1"/>
  <c r="W335" i="4"/>
  <c r="V335" i="4"/>
  <c r="U335" i="4"/>
  <c r="S335" i="4"/>
  <c r="R335" i="4"/>
  <c r="E335" i="4" s="1"/>
  <c r="T334" i="4"/>
  <c r="T335" i="4" s="1"/>
  <c r="W331" i="4"/>
  <c r="V331" i="4"/>
  <c r="U331" i="4"/>
  <c r="S331" i="4"/>
  <c r="R331" i="4"/>
  <c r="T328" i="4"/>
  <c r="T329" i="4" s="1"/>
  <c r="T330" i="4" s="1"/>
  <c r="T331" i="4" s="1"/>
  <c r="W325" i="4"/>
  <c r="V325" i="4"/>
  <c r="U325" i="4"/>
  <c r="S325" i="4"/>
  <c r="R325" i="4"/>
  <c r="T324" i="4"/>
  <c r="T325" i="4" s="1"/>
  <c r="W321" i="4"/>
  <c r="V321" i="4"/>
  <c r="U321" i="4"/>
  <c r="S321" i="4"/>
  <c r="R321" i="4"/>
  <c r="E321" i="4" s="1"/>
  <c r="T317" i="4"/>
  <c r="T318" i="4" s="1"/>
  <c r="T319" i="4" s="1"/>
  <c r="T320" i="4" s="1"/>
  <c r="T321" i="4" s="1"/>
  <c r="W314" i="4"/>
  <c r="V314" i="4"/>
  <c r="U314" i="4"/>
  <c r="S314" i="4"/>
  <c r="R314" i="4"/>
  <c r="E314" i="4" s="1"/>
  <c r="T313" i="4"/>
  <c r="T314" i="4" s="1"/>
  <c r="W309" i="4"/>
  <c r="V309" i="4"/>
  <c r="U309" i="4"/>
  <c r="S309" i="4"/>
  <c r="R309" i="4"/>
  <c r="T307" i="4"/>
  <c r="T308" i="4" s="1"/>
  <c r="W304" i="4"/>
  <c r="V304" i="4"/>
  <c r="U304" i="4"/>
  <c r="S304" i="4"/>
  <c r="R304" i="4"/>
  <c r="T301" i="4"/>
  <c r="T302" i="4" s="1"/>
  <c r="T303" i="4" s="1"/>
  <c r="T304" i="4" s="1"/>
  <c r="W298" i="4"/>
  <c r="V298" i="4"/>
  <c r="U298" i="4"/>
  <c r="S298" i="4"/>
  <c r="R298" i="4"/>
  <c r="E298" i="4" s="1"/>
  <c r="T286" i="4"/>
  <c r="T287" i="4" s="1"/>
  <c r="T288" i="4" s="1"/>
  <c r="T289" i="4" s="1"/>
  <c r="T290" i="4" s="1"/>
  <c r="T291" i="4" s="1"/>
  <c r="T292" i="4" s="1"/>
  <c r="T293" i="4" s="1"/>
  <c r="T294" i="4" s="1"/>
  <c r="T295" i="4" s="1"/>
  <c r="T296" i="4" s="1"/>
  <c r="T297" i="4" s="1"/>
  <c r="T298" i="4" s="1"/>
  <c r="W282" i="4"/>
  <c r="V282" i="4"/>
  <c r="U282" i="4"/>
  <c r="S282" i="4"/>
  <c r="R282" i="4"/>
  <c r="E282" i="4" s="1"/>
  <c r="T280" i="4"/>
  <c r="T281" i="4" s="1"/>
  <c r="W277" i="4"/>
  <c r="V277" i="4"/>
  <c r="U277" i="4"/>
  <c r="S277" i="4"/>
  <c r="R277" i="4"/>
  <c r="T267" i="4"/>
  <c r="T268" i="4" s="1"/>
  <c r="T269" i="4" s="1"/>
  <c r="T270" i="4" s="1"/>
  <c r="T271" i="4" s="1"/>
  <c r="T272" i="4" s="1"/>
  <c r="T273" i="4" s="1"/>
  <c r="T274" i="4" s="1"/>
  <c r="T275" i="4" s="1"/>
  <c r="T276" i="4" s="1"/>
  <c r="T277" i="4" s="1"/>
  <c r="T266" i="4"/>
  <c r="W263" i="4"/>
  <c r="V263" i="4"/>
  <c r="U263" i="4"/>
  <c r="S263" i="4"/>
  <c r="R263" i="4"/>
  <c r="E263" i="4" s="1"/>
  <c r="T260" i="4"/>
  <c r="T261" i="4" s="1"/>
  <c r="T262" i="4" s="1"/>
  <c r="T263" i="4" s="1"/>
  <c r="W257" i="4"/>
  <c r="V257" i="4"/>
  <c r="U257" i="4"/>
  <c r="S257" i="4"/>
  <c r="R257" i="4"/>
  <c r="T255" i="4"/>
  <c r="T256" i="4" s="1"/>
  <c r="T257" i="4" s="1"/>
  <c r="W251" i="4"/>
  <c r="V251" i="4"/>
  <c r="U251" i="4"/>
  <c r="S251" i="4"/>
  <c r="R251" i="4"/>
  <c r="T248" i="4"/>
  <c r="T249" i="4" s="1"/>
  <c r="T250" i="4" s="1"/>
  <c r="W245" i="4"/>
  <c r="V245" i="4"/>
  <c r="U245" i="4"/>
  <c r="S245" i="4"/>
  <c r="R245" i="4"/>
  <c r="T244" i="4"/>
  <c r="T245" i="4" s="1"/>
  <c r="W240" i="4"/>
  <c r="V240" i="4"/>
  <c r="U240" i="4"/>
  <c r="S240" i="4"/>
  <c r="R240" i="4"/>
  <c r="T171" i="4"/>
  <c r="T172" i="4" s="1"/>
  <c r="T173" i="4" s="1"/>
  <c r="T174" i="4" s="1"/>
  <c r="T175" i="4" s="1"/>
  <c r="T176" i="4" s="1"/>
  <c r="T177" i="4" s="1"/>
  <c r="T178" i="4" s="1"/>
  <c r="T179" i="4" s="1"/>
  <c r="T180" i="4" s="1"/>
  <c r="T181" i="4" s="1"/>
  <c r="T182" i="4" s="1"/>
  <c r="T183" i="4" s="1"/>
  <c r="T184" i="4" s="1"/>
  <c r="T185" i="4" s="1"/>
  <c r="T186" i="4" s="1"/>
  <c r="T187" i="4" s="1"/>
  <c r="T188" i="4" s="1"/>
  <c r="T189" i="4" s="1"/>
  <c r="T190" i="4" s="1"/>
  <c r="T191" i="4" s="1"/>
  <c r="T192" i="4" s="1"/>
  <c r="T193" i="4" s="1"/>
  <c r="T194" i="4" s="1"/>
  <c r="T195" i="4" s="1"/>
  <c r="T196" i="4" s="1"/>
  <c r="T197" i="4" s="1"/>
  <c r="T198" i="4" s="1"/>
  <c r="T199" i="4" s="1"/>
  <c r="T200" i="4" s="1"/>
  <c r="T201" i="4" s="1"/>
  <c r="T202" i="4" s="1"/>
  <c r="T203" i="4" s="1"/>
  <c r="T204" i="4" s="1"/>
  <c r="T205" i="4" s="1"/>
  <c r="T206" i="4" s="1"/>
  <c r="T207" i="4" s="1"/>
  <c r="T208" i="4" s="1"/>
  <c r="T209" i="4" s="1"/>
  <c r="T210" i="4" s="1"/>
  <c r="T211" i="4" s="1"/>
  <c r="T212" i="4" s="1"/>
  <c r="T213" i="4" s="1"/>
  <c r="T214" i="4" s="1"/>
  <c r="T215" i="4" s="1"/>
  <c r="T216" i="4" s="1"/>
  <c r="T217" i="4" s="1"/>
  <c r="T218" i="4" s="1"/>
  <c r="T219" i="4" s="1"/>
  <c r="T220" i="4" s="1"/>
  <c r="T221" i="4" s="1"/>
  <c r="T222" i="4" s="1"/>
  <c r="T223" i="4" s="1"/>
  <c r="T224" i="4" s="1"/>
  <c r="T225" i="4" s="1"/>
  <c r="T226" i="4" s="1"/>
  <c r="T227" i="4" s="1"/>
  <c r="T228" i="4" s="1"/>
  <c r="T229" i="4" s="1"/>
  <c r="T230" i="4" s="1"/>
  <c r="T231" i="4" s="1"/>
  <c r="T232" i="4" s="1"/>
  <c r="T233" i="4" s="1"/>
  <c r="T234" i="4" s="1"/>
  <c r="T235" i="4" s="1"/>
  <c r="T236" i="4" s="1"/>
  <c r="T237" i="4" s="1"/>
  <c r="T238" i="4" s="1"/>
  <c r="T239" i="4" s="1"/>
  <c r="W168" i="4"/>
  <c r="V168" i="4"/>
  <c r="U168" i="4"/>
  <c r="S168" i="4"/>
  <c r="R168" i="4"/>
  <c r="T166" i="4"/>
  <c r="T167" i="4" s="1"/>
  <c r="T168" i="4" s="1"/>
  <c r="W163" i="4"/>
  <c r="V163" i="4"/>
  <c r="U163" i="4"/>
  <c r="S163" i="4"/>
  <c r="R163" i="4"/>
  <c r="T160" i="4"/>
  <c r="T161" i="4" s="1"/>
  <c r="T162" i="4" s="1"/>
  <c r="T163" i="4" s="1"/>
  <c r="W157" i="4"/>
  <c r="V157" i="4"/>
  <c r="U157" i="4"/>
  <c r="S157" i="4"/>
  <c r="R157" i="4"/>
  <c r="T154" i="4"/>
  <c r="T155" i="4" s="1"/>
  <c r="T156" i="4" s="1"/>
  <c r="T157" i="4" s="1"/>
  <c r="W150" i="4"/>
  <c r="V150" i="4"/>
  <c r="U150" i="4"/>
  <c r="S150" i="4"/>
  <c r="R150" i="4"/>
  <c r="T78" i="4"/>
  <c r="T79" i="4" s="1"/>
  <c r="T80" i="4" s="1"/>
  <c r="T81" i="4" s="1"/>
  <c r="T82" i="4" s="1"/>
  <c r="T83" i="4" s="1"/>
  <c r="T84" i="4" s="1"/>
  <c r="T85" i="4" s="1"/>
  <c r="T86" i="4" s="1"/>
  <c r="T87" i="4" s="1"/>
  <c r="T88" i="4" s="1"/>
  <c r="T89" i="4" s="1"/>
  <c r="T90" i="4" s="1"/>
  <c r="T91" i="4" s="1"/>
  <c r="T92" i="4" s="1"/>
  <c r="T93" i="4" s="1"/>
  <c r="T94" i="4" s="1"/>
  <c r="T95" i="4" s="1"/>
  <c r="T96" i="4" s="1"/>
  <c r="T97" i="4" s="1"/>
  <c r="T98" i="4" s="1"/>
  <c r="T99" i="4" s="1"/>
  <c r="T100" i="4" s="1"/>
  <c r="T101" i="4" s="1"/>
  <c r="T102" i="4" s="1"/>
  <c r="T103" i="4" s="1"/>
  <c r="T104" i="4" s="1"/>
  <c r="T105" i="4" s="1"/>
  <c r="T106" i="4" s="1"/>
  <c r="T107" i="4" s="1"/>
  <c r="T108" i="4" s="1"/>
  <c r="T109" i="4" s="1"/>
  <c r="T110" i="4" s="1"/>
  <c r="T111" i="4" s="1"/>
  <c r="T112" i="4" s="1"/>
  <c r="T113" i="4" s="1"/>
  <c r="T114" i="4" s="1"/>
  <c r="T115" i="4" s="1"/>
  <c r="T116" i="4" s="1"/>
  <c r="T117" i="4" s="1"/>
  <c r="T118" i="4" s="1"/>
  <c r="T119" i="4" s="1"/>
  <c r="T120" i="4" s="1"/>
  <c r="T121" i="4" s="1"/>
  <c r="T122" i="4" s="1"/>
  <c r="T123" i="4" s="1"/>
  <c r="T124" i="4" s="1"/>
  <c r="T125" i="4" s="1"/>
  <c r="T126" i="4" s="1"/>
  <c r="T127" i="4" s="1"/>
  <c r="T128" i="4" s="1"/>
  <c r="T129" i="4" s="1"/>
  <c r="T130" i="4" s="1"/>
  <c r="T131" i="4" s="1"/>
  <c r="T132" i="4" s="1"/>
  <c r="T133" i="4" s="1"/>
  <c r="T134" i="4" s="1"/>
  <c r="T135" i="4" s="1"/>
  <c r="T136" i="4" s="1"/>
  <c r="T137" i="4" s="1"/>
  <c r="T138" i="4" s="1"/>
  <c r="T139" i="4" s="1"/>
  <c r="T140" i="4" s="1"/>
  <c r="T141" i="4" s="1"/>
  <c r="T142" i="4" s="1"/>
  <c r="T143" i="4" s="1"/>
  <c r="T144" i="4" s="1"/>
  <c r="T145" i="4" s="1"/>
  <c r="T146" i="4" s="1"/>
  <c r="T147" i="4" s="1"/>
  <c r="T148" i="4" s="1"/>
  <c r="T149" i="4" s="1"/>
  <c r="W74" i="4"/>
  <c r="V74" i="4"/>
  <c r="U74" i="4"/>
  <c r="S74" i="4"/>
  <c r="R74" i="4"/>
  <c r="T8" i="4"/>
  <c r="T9" i="4" s="1"/>
  <c r="T10" i="4" s="1"/>
  <c r="T11" i="4" s="1"/>
  <c r="T12" i="4" s="1"/>
  <c r="T13" i="4" s="1"/>
  <c r="T14" i="4" s="1"/>
  <c r="T15" i="4" s="1"/>
  <c r="T16" i="4" s="1"/>
  <c r="T17" i="4" s="1"/>
  <c r="T18" i="4" s="1"/>
  <c r="T19" i="4" s="1"/>
  <c r="T20" i="4" s="1"/>
  <c r="T21" i="4" s="1"/>
  <c r="T22" i="4" s="1"/>
  <c r="T23" i="4" s="1"/>
  <c r="T24" i="4" s="1"/>
  <c r="T25" i="4" s="1"/>
  <c r="T26" i="4" s="1"/>
  <c r="T27" i="4" s="1"/>
  <c r="T28" i="4" s="1"/>
  <c r="T29" i="4" s="1"/>
  <c r="T30" i="4" s="1"/>
  <c r="T31" i="4" s="1"/>
  <c r="T32" i="4" s="1"/>
  <c r="T33" i="4" s="1"/>
  <c r="T34" i="4" s="1"/>
  <c r="T35" i="4" s="1"/>
  <c r="T36" i="4" s="1"/>
  <c r="T37" i="4" s="1"/>
  <c r="T38" i="4" s="1"/>
  <c r="T39" i="4" s="1"/>
  <c r="T40" i="4" s="1"/>
  <c r="T41" i="4" s="1"/>
  <c r="T42" i="4" s="1"/>
  <c r="T43" i="4" s="1"/>
  <c r="T44" i="4" s="1"/>
  <c r="T45" i="4" s="1"/>
  <c r="T46" i="4" s="1"/>
  <c r="T47" i="4" s="1"/>
  <c r="T48" i="4" s="1"/>
  <c r="T49" i="4" s="1"/>
  <c r="T50" i="4" s="1"/>
  <c r="T51" i="4" s="1"/>
  <c r="T52" i="4" s="1"/>
  <c r="T53" i="4" s="1"/>
  <c r="T54" i="4" s="1"/>
  <c r="T55" i="4" s="1"/>
  <c r="T56" i="4" s="1"/>
  <c r="T57" i="4" s="1"/>
  <c r="T58" i="4" s="1"/>
  <c r="T59" i="4" s="1"/>
  <c r="T60" i="4" s="1"/>
  <c r="T61" i="4" s="1"/>
  <c r="T62" i="4" s="1"/>
  <c r="T63" i="4" s="1"/>
  <c r="T64" i="4" s="1"/>
  <c r="T65" i="4" s="1"/>
  <c r="T66" i="4" s="1"/>
  <c r="T67" i="4" s="1"/>
  <c r="T68" i="4" s="1"/>
  <c r="T69" i="4" s="1"/>
  <c r="T70" i="4" s="1"/>
  <c r="T71" i="4" s="1"/>
  <c r="T72" i="4" s="1"/>
  <c r="T73" i="4" s="1"/>
  <c r="A15" i="3"/>
  <c r="A15" i="2"/>
  <c r="I309" i="4" l="1"/>
  <c r="E309" i="4"/>
  <c r="I150" i="4"/>
  <c r="E150" i="4"/>
  <c r="I240" i="4"/>
  <c r="E240" i="4"/>
  <c r="I157" i="4"/>
  <c r="E157" i="4"/>
  <c r="I245" i="4"/>
  <c r="E245" i="4"/>
  <c r="I396" i="4"/>
  <c r="E396" i="4"/>
  <c r="I427" i="4"/>
  <c r="E427" i="4"/>
  <c r="I304" i="4"/>
  <c r="E304" i="4"/>
  <c r="I392" i="4"/>
  <c r="E392" i="4"/>
  <c r="I168" i="4"/>
  <c r="E168" i="4"/>
  <c r="I257" i="4"/>
  <c r="E257" i="4"/>
  <c r="I325" i="4"/>
  <c r="E325" i="4"/>
  <c r="I422" i="4"/>
  <c r="E422" i="4"/>
  <c r="I74" i="4"/>
  <c r="E74" i="4"/>
  <c r="I163" i="4"/>
  <c r="E163" i="4"/>
  <c r="I251" i="4"/>
  <c r="E251" i="4"/>
  <c r="I277" i="4"/>
  <c r="E277" i="4"/>
  <c r="I331" i="4"/>
  <c r="E331" i="4"/>
  <c r="I263" i="4"/>
  <c r="I298" i="4"/>
  <c r="I321" i="4"/>
  <c r="I341" i="4"/>
  <c r="I416" i="4"/>
  <c r="I282" i="4"/>
  <c r="I314" i="4"/>
  <c r="I335" i="4"/>
  <c r="I402" i="4"/>
  <c r="I522" i="4"/>
  <c r="V525" i="4"/>
  <c r="W525" i="4"/>
  <c r="R525" i="4"/>
  <c r="S525" i="4"/>
  <c r="U525" i="4"/>
  <c r="T74" i="4"/>
  <c r="T75" i="4"/>
  <c r="T522" i="4"/>
  <c r="T523" i="4"/>
  <c r="T428" i="4"/>
  <c r="T427" i="4"/>
  <c r="T252" i="4"/>
  <c r="T251" i="4"/>
  <c r="T282" i="4"/>
  <c r="T283" i="4"/>
  <c r="T151" i="4"/>
  <c r="T150" i="4"/>
  <c r="T342" i="4"/>
  <c r="T341" i="4"/>
  <c r="T241" i="4"/>
  <c r="T240" i="4"/>
  <c r="T310" i="4"/>
  <c r="T309" i="4"/>
  <c r="T417" i="4"/>
  <c r="T416" i="4"/>
  <c r="T525" i="4" l="1"/>
  <c r="I525" i="4"/>
</calcChain>
</file>

<file path=xl/sharedStrings.xml><?xml version="1.0" encoding="utf-8"?>
<sst xmlns="http://schemas.openxmlformats.org/spreadsheetml/2006/main" count="4278" uniqueCount="588">
  <si>
    <t>Index | Match</t>
  </si>
  <si>
    <t>Formula</t>
  </si>
  <si>
    <t>Use</t>
  </si>
  <si>
    <t>Retrieving matching information from a column or row</t>
  </si>
  <si>
    <t>Component Parts</t>
  </si>
  <si>
    <t>Example</t>
  </si>
  <si>
    <t>Name</t>
  </si>
  <si>
    <t>Rod</t>
  </si>
  <si>
    <t>Jane</t>
  </si>
  <si>
    <t>Freddy</t>
  </si>
  <si>
    <t>Zippy</t>
  </si>
  <si>
    <t>George</t>
  </si>
  <si>
    <t>Bungle</t>
  </si>
  <si>
    <t>Age</t>
  </si>
  <si>
    <t>Height</t>
  </si>
  <si>
    <t>Shoe Size</t>
  </si>
  <si>
    <t>Return detail for the following</t>
  </si>
  <si>
    <t>=Index([column/row to retrieve information from],match([cell to match],[column containing matched cell],0))</t>
  </si>
  <si>
    <t>Search</t>
  </si>
  <si>
    <t>=search([text you wish to find],[target cell])</t>
  </si>
  <si>
    <t>Ridgeway University - Retainer for consulting work</t>
  </si>
  <si>
    <t>Bristol University - Construction work</t>
  </si>
  <si>
    <t>Return the number of characters in a cell up to and including target character (use in conjunction with left/right to return a string)</t>
  </si>
  <si>
    <t>Return all characters to the left of " - "</t>
  </si>
  <si>
    <t>Find | Substitute</t>
  </si>
  <si>
    <t>=FIND(CHAR(140),SUBSTITUTE([target cell],[character],CHAR(140),[occurrence]))</t>
  </si>
  <si>
    <t>Construction Revenue - demolishing of wall and re-building - Bristol University</t>
  </si>
  <si>
    <t>Return the number of characters in a cell up to and including a certain occurrence of a target character (use in conjunction with left/right to return a string)</t>
  </si>
  <si>
    <t>Return all characters to the right of 2nd " - "</t>
  </si>
  <si>
    <t>Account Transactions</t>
  </si>
  <si>
    <t>Demo Company (UK)</t>
  </si>
  <si>
    <t>For the period 1 September 2022 to 31 July 2024</t>
  </si>
  <si>
    <t>Date</t>
  </si>
  <si>
    <t>Source</t>
  </si>
  <si>
    <t>Contact</t>
  </si>
  <si>
    <t>Contact Group</t>
  </si>
  <si>
    <t>Description</t>
  </si>
  <si>
    <t>Invoice Number</t>
  </si>
  <si>
    <t>Reference</t>
  </si>
  <si>
    <t>Debit</t>
  </si>
  <si>
    <t>Credit</t>
  </si>
  <si>
    <t>Running Balance</t>
  </si>
  <si>
    <t>Gross</t>
  </si>
  <si>
    <t>Net</t>
  </si>
  <si>
    <t>VAT</t>
  </si>
  <si>
    <t>VAT Rate</t>
  </si>
  <si>
    <t>VAT Rate Name</t>
  </si>
  <si>
    <t>Account Code</t>
  </si>
  <si>
    <t>Account Type</t>
  </si>
  <si>
    <t>Region</t>
  </si>
  <si>
    <t>Related account</t>
  </si>
  <si>
    <t>Accounts Payable</t>
  </si>
  <si>
    <t>Opening Balance</t>
  </si>
  <si>
    <t>Payable Invoice</t>
  </si>
  <si>
    <t>DIISR - Small Business Services</t>
  </si>
  <si>
    <t>800</t>
  </si>
  <si>
    <t>Liability</t>
  </si>
  <si>
    <t>461 - Printing &amp; Stationery, 412 - Consulting, 820 - VAT and 1 more</t>
  </si>
  <si>
    <t>Payable Payment</t>
  </si>
  <si>
    <t>Payment: DIISR - Small Business Services</t>
  </si>
  <si>
    <t>090 - Business Bank Account</t>
  </si>
  <si>
    <t>PowerDirect</t>
  </si>
  <si>
    <t>RPT445-1</t>
  </si>
  <si>
    <t>445 - Light, Power, Heating, 820 - VAT</t>
  </si>
  <si>
    <t>Payment: PowerDirect</t>
  </si>
  <si>
    <t>Truxton Property Management</t>
  </si>
  <si>
    <t>RPT469-1</t>
  </si>
  <si>
    <t>469 - Rent, 820 - VAT</t>
  </si>
  <si>
    <t>Net Connect</t>
  </si>
  <si>
    <t>RPT489-1</t>
  </si>
  <si>
    <t>489 - Telephone &amp; Internet, 820 - VAT</t>
  </si>
  <si>
    <t>PC Complete</t>
  </si>
  <si>
    <t>720-1</t>
  </si>
  <si>
    <t>720 - Computer Equipment, 820 - VAT</t>
  </si>
  <si>
    <t>Payment: Truxton Property Management</t>
  </si>
  <si>
    <t>Payment: PC Complete</t>
  </si>
  <si>
    <t>Xero</t>
  </si>
  <si>
    <t>Payment: Xero</t>
  </si>
  <si>
    <t>RPT402-1</t>
  </si>
  <si>
    <t>401 - Audit &amp; Accountancy fees, 820 - VAT</t>
  </si>
  <si>
    <t>Payment: Net Connect</t>
  </si>
  <si>
    <t>Swanston Security</t>
  </si>
  <si>
    <t>RPT429-1</t>
  </si>
  <si>
    <t>429 - General Expenses, 820 - VAT</t>
  </si>
  <si>
    <t>Payable Credit Note</t>
  </si>
  <si>
    <t>Payable Credit Note Allocation</t>
  </si>
  <si>
    <t>877 - Tracking Transfers</t>
  </si>
  <si>
    <t>720-2</t>
  </si>
  <si>
    <t>485 - Subscriptions, 429 - General Expenses, 820 - VAT</t>
  </si>
  <si>
    <t>Central Copiers</t>
  </si>
  <si>
    <t>945-Ocon</t>
  </si>
  <si>
    <t>South</t>
  </si>
  <si>
    <t>473 - Repairs &amp; Maintenance, 820 - VAT</t>
  </si>
  <si>
    <t>MCO Cleaning Services</t>
  </si>
  <si>
    <t>408</t>
  </si>
  <si>
    <t>408 - Cleaning, 820 - VAT</t>
  </si>
  <si>
    <t>SMART Agency</t>
  </si>
  <si>
    <t>SM0195</t>
  </si>
  <si>
    <t>Eastside</t>
  </si>
  <si>
    <t>400 - Advertising &amp; Marketing, 820 - VAT</t>
  </si>
  <si>
    <t>Payment: Swanston Security</t>
  </si>
  <si>
    <t>Hoyt Productions</t>
  </si>
  <si>
    <t>08-4123</t>
  </si>
  <si>
    <t>Carlton Functions</t>
  </si>
  <si>
    <t>Dep</t>
  </si>
  <si>
    <t>300 - Purchases, 820 - VAT</t>
  </si>
  <si>
    <t>SM0210</t>
  </si>
  <si>
    <t>Payment: Hoyt Productions</t>
  </si>
  <si>
    <t>Payment: Carlton Functions</t>
  </si>
  <si>
    <t>Total Accounts Payable</t>
  </si>
  <si>
    <t>Closing Balance</t>
  </si>
  <si>
    <t>Accounts Receivable</t>
  </si>
  <si>
    <t>Receivable Invoice</t>
  </si>
  <si>
    <t>Maddox Publishing Group</t>
  </si>
  <si>
    <t>INV-001-0</t>
  </si>
  <si>
    <t>610</t>
  </si>
  <si>
    <t>Asset</t>
  </si>
  <si>
    <t>North</t>
  </si>
  <si>
    <t>260 - Other Revenue, 820 - VAT</t>
  </si>
  <si>
    <t>Ridgeway University</t>
  </si>
  <si>
    <t>Training</t>
  </si>
  <si>
    <t>INV-0001</t>
  </si>
  <si>
    <t>RPT200-1</t>
  </si>
  <si>
    <t>200 - Sales, 820 - VAT</t>
  </si>
  <si>
    <t>Receivable Payment</t>
  </si>
  <si>
    <t>Payment: Maddox Publishing Group</t>
  </si>
  <si>
    <t>Payment: Ridgeway University</t>
  </si>
  <si>
    <t>INV-0002</t>
  </si>
  <si>
    <t>INV-0003</t>
  </si>
  <si>
    <t>INV-0004</t>
  </si>
  <si>
    <t>INV-0005</t>
  </si>
  <si>
    <t>INV-0006</t>
  </si>
  <si>
    <t>INV-0007</t>
  </si>
  <si>
    <t>Multiple Categories</t>
  </si>
  <si>
    <t>INV-0008</t>
  </si>
  <si>
    <t>INV-0009</t>
  </si>
  <si>
    <t>INV-0010</t>
  </si>
  <si>
    <t>Young Bros Transport</t>
  </si>
  <si>
    <t>INV-0013</t>
  </si>
  <si>
    <t>Monthly Support</t>
  </si>
  <si>
    <t>Rex Media Group</t>
  </si>
  <si>
    <t>INV-0015</t>
  </si>
  <si>
    <t>West Coast</t>
  </si>
  <si>
    <t>Hamilton Smith Ltd</t>
  </si>
  <si>
    <t>INV-0012</t>
  </si>
  <si>
    <t>Port &amp; Philip Freight</t>
  </si>
  <si>
    <t>INV-0014</t>
  </si>
  <si>
    <t>INV-0016</t>
  </si>
  <si>
    <t>Receivable Credit Note</t>
  </si>
  <si>
    <t>CN-0025</t>
  </si>
  <si>
    <t>Receivable Credit Note Allocation</t>
  </si>
  <si>
    <t>City Limousines</t>
  </si>
  <si>
    <t>INV-0017</t>
  </si>
  <si>
    <t>P/O 9711</t>
  </si>
  <si>
    <t>Payment: Rex Media Group</t>
  </si>
  <si>
    <t>Payment: Young Bros Transport</t>
  </si>
  <si>
    <t>Payment: Port &amp; Philip Freight</t>
  </si>
  <si>
    <t>Payment: Hamilton Smith Ltd</t>
  </si>
  <si>
    <t>Bank West</t>
  </si>
  <si>
    <t>INV-0019</t>
  </si>
  <si>
    <t>Payment: Bank West</t>
  </si>
  <si>
    <t>INV-0011</t>
  </si>
  <si>
    <t>City Agency</t>
  </si>
  <si>
    <t>INV-0018</t>
  </si>
  <si>
    <t>Workshop</t>
  </si>
  <si>
    <t>INV-0027</t>
  </si>
  <si>
    <t>Yr Ref W08-143</t>
  </si>
  <si>
    <t>INV-0023</t>
  </si>
  <si>
    <t>Payment: City Agency</t>
  </si>
  <si>
    <t>INV-0028</t>
  </si>
  <si>
    <t>Book</t>
  </si>
  <si>
    <t>INV-0020</t>
  </si>
  <si>
    <t>P/O CRM08-12</t>
  </si>
  <si>
    <t>Boom FM</t>
  </si>
  <si>
    <t>INV-0021</t>
  </si>
  <si>
    <t>Petrie McLoud Watson &amp; Associates</t>
  </si>
  <si>
    <t>INV-0022</t>
  </si>
  <si>
    <t>Portal Proj</t>
  </si>
  <si>
    <t>INV-0024</t>
  </si>
  <si>
    <t>CN-0026</t>
  </si>
  <si>
    <t>INV-0041</t>
  </si>
  <si>
    <t>200 - Sales</t>
  </si>
  <si>
    <t>INV-0042</t>
  </si>
  <si>
    <t>INV-0031</t>
  </si>
  <si>
    <t>INV-0032</t>
  </si>
  <si>
    <t>INV-0029</t>
  </si>
  <si>
    <t>INV-0030</t>
  </si>
  <si>
    <t>INV-0033</t>
  </si>
  <si>
    <t>Payment: Petrie McLoud Watson &amp; Associates</t>
  </si>
  <si>
    <t>Payment: Boom FM</t>
  </si>
  <si>
    <t>CN-0034</t>
  </si>
  <si>
    <t>INV-0035</t>
  </si>
  <si>
    <t>Total Accounts Receivable</t>
  </si>
  <si>
    <t>Advertising &amp; Marketing</t>
  </si>
  <si>
    <t>SMART Agency - Design concepts for Oaktown Business Leader ad series</t>
  </si>
  <si>
    <t>20% (VAT on Expenses)</t>
  </si>
  <si>
    <t>400</t>
  </si>
  <si>
    <t>Expense</t>
  </si>
  <si>
    <t>800 - Accounts Payable, 820 - VAT</t>
  </si>
  <si>
    <t>Hoyt Productions - 20-second still frame ad shown in 5 city cinemas 5 times each</t>
  </si>
  <si>
    <t>SMART Agency - Prototype media banner &amp; print mockups for Oaktown Business Leader ad series</t>
  </si>
  <si>
    <t>Total Advertising &amp; Marketing</t>
  </si>
  <si>
    <t>Audit &amp; Accountancy fees</t>
  </si>
  <si>
    <t>Xero - Monthly subscription</t>
  </si>
  <si>
    <t>401</t>
  </si>
  <si>
    <t>Total Audit &amp; Accountancy fees</t>
  </si>
  <si>
    <t>Bank Fees</t>
  </si>
  <si>
    <t>Spend Money</t>
  </si>
  <si>
    <t>Ridgeway Bank</t>
  </si>
  <si>
    <t>Ridgeway Bank - Bank fee</t>
  </si>
  <si>
    <t>No VAT</t>
  </si>
  <si>
    <t>404</t>
  </si>
  <si>
    <t>Total Bank Fees</t>
  </si>
  <si>
    <t>Business Bank Account</t>
  </si>
  <si>
    <t>090</t>
  </si>
  <si>
    <t>800 - Accounts Payable</t>
  </si>
  <si>
    <t>Conversion Balance Journal</t>
  </si>
  <si>
    <t>Conversion Balance</t>
  </si>
  <si>
    <t>840 - Historical Adjustment</t>
  </si>
  <si>
    <t>610 - Accounts Receivable</t>
  </si>
  <si>
    <t>DD</t>
  </si>
  <si>
    <t>404 - Bank Fees</t>
  </si>
  <si>
    <t>FP089876</t>
  </si>
  <si>
    <t>Office Supplies Company</t>
  </si>
  <si>
    <t>Eft</t>
  </si>
  <si>
    <t>461 - Printing &amp; Stationery, 820 - VAT</t>
  </si>
  <si>
    <t>0015</t>
  </si>
  <si>
    <t>0031</t>
  </si>
  <si>
    <t>0014</t>
  </si>
  <si>
    <t>0012</t>
  </si>
  <si>
    <t>Woolworths Market</t>
  </si>
  <si>
    <t>Berry Brew</t>
  </si>
  <si>
    <t>420 - Entertainment-100% business, 820 - VAT</t>
  </si>
  <si>
    <t>0019</t>
  </si>
  <si>
    <t>Melrose Parking</t>
  </si>
  <si>
    <t>Chq 409</t>
  </si>
  <si>
    <t>449 - Motor Vehicle Expenses, 820 - VAT</t>
  </si>
  <si>
    <t>Espresso 31</t>
  </si>
  <si>
    <t>Brunswick Petals</t>
  </si>
  <si>
    <t>Mobil</t>
  </si>
  <si>
    <t>24 Locks</t>
  </si>
  <si>
    <t>Total Business Bank Account</t>
  </si>
  <si>
    <t>Cleaning</t>
  </si>
  <si>
    <t>MCO Cleaning Services - Office clean for month</t>
  </si>
  <si>
    <t>Total Cleaning</t>
  </si>
  <si>
    <t>Computer Equipment</t>
  </si>
  <si>
    <t>PC Complete - Laptop</t>
  </si>
  <si>
    <t>720</t>
  </si>
  <si>
    <t>Manual Journal</t>
  </si>
  <si>
    <t>Coded incorrectly Office Equipment should be Computer Equipment - Coded incorrectly Office Equipment should be Computer Equipment</t>
  </si>
  <si>
    <t>#423</t>
  </si>
  <si>
    <t>710 - Office Equipment</t>
  </si>
  <si>
    <t>Total Computer Equipment</t>
  </si>
  <si>
    <t>Consulting</t>
  </si>
  <si>
    <t>DIISR - Small Business Services - Half day training - Microsoft Office</t>
  </si>
  <si>
    <t>412</t>
  </si>
  <si>
    <t>800 - Accounts Payable, 461 - Printing &amp; Stationery, 820 - VAT and 1 more</t>
  </si>
  <si>
    <t>Total Consulting</t>
  </si>
  <si>
    <t>Entertainment-100% business</t>
  </si>
  <si>
    <t>Berry Brew - Team coffee</t>
  </si>
  <si>
    <t>420</t>
  </si>
  <si>
    <t>090 - Business Bank Account, 820 - VAT</t>
  </si>
  <si>
    <t>Espresso 31 - Team coffees</t>
  </si>
  <si>
    <t>Total Entertainment-100% business</t>
  </si>
  <si>
    <t>General Expenses</t>
  </si>
  <si>
    <t>DIISR - Small Business Services - Desktop/network support via email &amp; phone.Per month fixed fee for minimum 20 hours/month.</t>
  </si>
  <si>
    <t>429</t>
  </si>
  <si>
    <t>Woolworths Market - Misc kitchen supplies for office</t>
  </si>
  <si>
    <t>Swanston Security - Our share building doorman/security</t>
  </si>
  <si>
    <t>Swanston Security - Refund as agreed due to window break when guard absent</t>
  </si>
  <si>
    <t>PC Complete - DVD writer for laptop</t>
  </si>
  <si>
    <t>485 - Subscriptions, 800 - Accounts Payable, 820 - VAT</t>
  </si>
  <si>
    <t>PC Complete - Unable to supply DVD writer for laptop</t>
  </si>
  <si>
    <t>Total General Expenses</t>
  </si>
  <si>
    <t>Historical Adjustment</t>
  </si>
  <si>
    <t>840</t>
  </si>
  <si>
    <t>Total Historical Adjustment</t>
  </si>
  <si>
    <t>Light, Power, Heating</t>
  </si>
  <si>
    <t>PowerDirect - Monthly electricity</t>
  </si>
  <si>
    <t>5% (VAT on Expenses)</t>
  </si>
  <si>
    <t>445</t>
  </si>
  <si>
    <t>Total Light, Power, Heating</t>
  </si>
  <si>
    <t>Motor Vehicle Expenses</t>
  </si>
  <si>
    <t>Melrose Parking - Monthly carpark</t>
  </si>
  <si>
    <t>449</t>
  </si>
  <si>
    <t>Mobil - Petrol in company car</t>
  </si>
  <si>
    <t>Total Motor Vehicle Expenses</t>
  </si>
  <si>
    <t>Office Equipment</t>
  </si>
  <si>
    <t>Coded incorrectly Office Equipment should be Computer Equipment - Coded incorrectly Computer Equipment should be Office Equipment</t>
  </si>
  <si>
    <t>710</t>
  </si>
  <si>
    <t>720 - Computer Equipment</t>
  </si>
  <si>
    <t>Total Office Equipment</t>
  </si>
  <si>
    <t>Other Revenue</t>
  </si>
  <si>
    <t>Maddox Publishing Group - Project management - onsite daily rate - your CRM integration project</t>
  </si>
  <si>
    <t>20% (VAT on Income)</t>
  </si>
  <si>
    <t>260</t>
  </si>
  <si>
    <t>Revenue</t>
  </si>
  <si>
    <t>610 - Accounts Receivable, 820 - VAT</t>
  </si>
  <si>
    <t>Total Other Revenue</t>
  </si>
  <si>
    <t>Printing &amp; Stationery</t>
  </si>
  <si>
    <t>DIISR - Small Business Services - Stationery charges</t>
  </si>
  <si>
    <t>461</t>
  </si>
  <si>
    <t>800 - Accounts Payable, 412 - Consulting, 820 - VAT and 1 more</t>
  </si>
  <si>
    <t>Office Supplies Company - Misc stationery</t>
  </si>
  <si>
    <t>Total Printing &amp; Stationery</t>
  </si>
  <si>
    <t>Purchases</t>
  </si>
  <si>
    <t>Carlton Functions - Deposit on venue hire for client function</t>
  </si>
  <si>
    <t>300</t>
  </si>
  <si>
    <t>Total Purchases</t>
  </si>
  <si>
    <t>Rent</t>
  </si>
  <si>
    <t>Truxton Property Management - Monthly rent in advance</t>
  </si>
  <si>
    <t>469</t>
  </si>
  <si>
    <t>Total Rent</t>
  </si>
  <si>
    <t>Repairs &amp; Maintenance</t>
  </si>
  <si>
    <t>Central Copiers - Photocopier repair &amp; drum replacement</t>
  </si>
  <si>
    <t>473</t>
  </si>
  <si>
    <t>Total Repairs &amp; Maintenance</t>
  </si>
  <si>
    <t>Retained Earnings</t>
  </si>
  <si>
    <t>End of Period</t>
  </si>
  <si>
    <t>Net Profit</t>
  </si>
  <si>
    <t>960</t>
  </si>
  <si>
    <t>Equity</t>
  </si>
  <si>
    <t>Net Loss</t>
  </si>
  <si>
    <t>Total Retained Earnings</t>
  </si>
  <si>
    <t>Sales</t>
  </si>
  <si>
    <t>200</t>
  </si>
  <si>
    <t>Ridgeway University - Half day training - Microsoft Office</t>
  </si>
  <si>
    <t>Ridgeway University - Onsite project management p/hr</t>
  </si>
  <si>
    <t>Young Bros Transport - Desktop/network support via email &amp; phone.Per month fixed fee for minimum 20 hours/month.</t>
  </si>
  <si>
    <t>Rex Media Group - Desktop/network support via email &amp; phone.Per month fixed fee for minimum 20 hours/month.</t>
  </si>
  <si>
    <t>Hamilton Smith Ltd - Desktop/network support via email &amp; phone.Per month fixed fee for minimum 20 hours/month.</t>
  </si>
  <si>
    <t>Port &amp; Philip Freight - Desktop/network support via email &amp; phone.Per month fixed fee for minimum 20 hours/month.</t>
  </si>
  <si>
    <t>City Limousines - Project management &amp; implementation - branding workshop with your team</t>
  </si>
  <si>
    <t>Bank West - Half day training - Microsoft Office - for your Customer Support Team (Session 1)</t>
  </si>
  <si>
    <t>Bank West - Half day training - Microsoft Office - for your Priority Mortgage Services Team (Session 3)</t>
  </si>
  <si>
    <t>Bank West - Half day training - Microsoft Office  - for your Lending Services Team (Session 2)</t>
  </si>
  <si>
    <t>City Agency - Project management &amp; implementation - branding workshop with your team
========================
- 'Buzz Words' session with your Steering Group
- Analysis of current marketing materials
- Workshop on re-brand outcomes and stakeholder identification
- Analysis and presentation of findings to your Steering Group &amp; Board</t>
  </si>
  <si>
    <t>City Agency - Copies of 'Fish out of Water' text for your Branding Team</t>
  </si>
  <si>
    <t>DIISR - Small Business Services - Project management &amp; implementation - branding workshop with your team</t>
  </si>
  <si>
    <t>DIISR - Small Business Services - Project management &amp; implementation - 'due diligence' stocktake of your project scope/schedule/implementation plan/outcome measures (hourly rate as agreed)</t>
  </si>
  <si>
    <t>City Limousines - Project management &amp; implementation - branding workshop with your team - follow up session</t>
  </si>
  <si>
    <t>City Limousines - Fish out of Water: Finding Your Brand'</t>
  </si>
  <si>
    <t>Ridgeway University - Onsite project management for CRM Project 3 days/week</t>
  </si>
  <si>
    <t>Boom FM - Half day training - Microsoft Office</t>
  </si>
  <si>
    <t>Petrie McLoud Watson &amp; Associates - Development work - developer onsite</t>
  </si>
  <si>
    <t>Boom FM - Half day training - Microsoft Office - operations staff (Session 2)</t>
  </si>
  <si>
    <t>Boom FM - Half day training - Microsoft Office - reception staff (Session 1)</t>
  </si>
  <si>
    <t>Boom FM - CREDIT Half day training - Microsoft Office and include in suite of training
INV-0024</t>
  </si>
  <si>
    <t>Port &amp; Philip Freight - Project management &amp; implementation - branding workshop with your team</t>
  </si>
  <si>
    <t>Zero Rated EC Services</t>
  </si>
  <si>
    <t>Port &amp; Philip Freight - Fish out of Water: Finding Your Brand</t>
  </si>
  <si>
    <t>Zero Rated EC Goods Income</t>
  </si>
  <si>
    <t>DIISR - Small Business Services - Fish out of Water: Finding Your Brand'</t>
  </si>
  <si>
    <t>DIISR - Small Business Services - Project management &amp; implementation - branding workshop with your team  - follow up</t>
  </si>
  <si>
    <t>DIISR - Small Business Services - Fish out of Water: Finding Your Brand' - credit - charged in error - should be included overall project</t>
  </si>
  <si>
    <t>Total Sales</t>
  </si>
  <si>
    <t>Subscriptions</t>
  </si>
  <si>
    <t>PC Complete - Webrrls Club sub</t>
  </si>
  <si>
    <t>485</t>
  </si>
  <si>
    <t>429 - General Expenses, 800 - Accounts Payable, 820 - VAT</t>
  </si>
  <si>
    <t>Total Subscriptions</t>
  </si>
  <si>
    <t>Telephone &amp; Internet</t>
  </si>
  <si>
    <t>Net Connect - Cable internet</t>
  </si>
  <si>
    <t>489</t>
  </si>
  <si>
    <t>Total Telephone &amp; Internet</t>
  </si>
  <si>
    <t>Tracking Transfers</t>
  </si>
  <si>
    <t>877</t>
  </si>
  <si>
    <t>Total Tracking Transfers</t>
  </si>
  <si>
    <t>Travel - National</t>
  </si>
  <si>
    <t>Expense Claim</t>
  </si>
  <si>
    <t>Xero Demo - Breakfast before MRE conference</t>
  </si>
  <si>
    <t>493</t>
  </si>
  <si>
    <t>801 - Unpaid Expense Claims, 820 - VAT</t>
  </si>
  <si>
    <t>Xero Demo - Parking for MRE conference</t>
  </si>
  <si>
    <t>Total Travel - National</t>
  </si>
  <si>
    <t>Unpaid Expense Claims</t>
  </si>
  <si>
    <t>Xero Demo</t>
  </si>
  <si>
    <t>801</t>
  </si>
  <si>
    <t>493 - Travel - National, 820 - VAT</t>
  </si>
  <si>
    <t>Total Unpaid Expense Claims</t>
  </si>
  <si>
    <t>820</t>
  </si>
  <si>
    <t>800 - Accounts Payable, 461 - Printing &amp; Stationery and 2 more</t>
  </si>
  <si>
    <t>260 - Other Revenue, 610 - Accounts Receivable</t>
  </si>
  <si>
    <t>200 - Sales, 610 - Accounts Receivable</t>
  </si>
  <si>
    <t>800 - Accounts Payable, 445 - Light, Power, Heating</t>
  </si>
  <si>
    <t>800 - Accounts Payable, 469 - Rent</t>
  </si>
  <si>
    <t>489 - Telephone &amp; Internet, 800 - Accounts Payable</t>
  </si>
  <si>
    <t>800 - Accounts Payable, 720 - Computer Equipment</t>
  </si>
  <si>
    <t>090 - Business Bank Account, 461 - Printing &amp; Stationery</t>
  </si>
  <si>
    <t>800 - Accounts Payable, 401 - Audit &amp; Accountancy fees</t>
  </si>
  <si>
    <t>090 - Business Bank Account, 429 - General Expenses</t>
  </si>
  <si>
    <t>090 - Business Bank Account, 420 - Entertainment-100% business</t>
  </si>
  <si>
    <t>800 - Accounts Payable, 429 - General Expenses</t>
  </si>
  <si>
    <t>801 - Unpaid Expense Claims, 493 - Travel - National</t>
  </si>
  <si>
    <t>090 - Business Bank Account, 449 - Motor Vehicle Expenses</t>
  </si>
  <si>
    <t>485 - Subscriptions, 429 - General Expenses and 1 more</t>
  </si>
  <si>
    <t>800 - Accounts Payable, 473 - Repairs &amp; Maintenance</t>
  </si>
  <si>
    <t>800 - Accounts Payable, 408 - Cleaning</t>
  </si>
  <si>
    <t>800 - Accounts Payable, 400 - Advertising &amp; Marketing</t>
  </si>
  <si>
    <t>800 - Accounts Payable, 300 - Purchases</t>
  </si>
  <si>
    <t>Total VAT</t>
  </si>
  <si>
    <t>Total</t>
  </si>
  <si>
    <t>Account Name</t>
  </si>
  <si>
    <t>Transaction Type</t>
  </si>
  <si>
    <t>Entity (Customer/Supplier)</t>
  </si>
  <si>
    <t>Transaction Description</t>
  </si>
  <si>
    <t>Amount</t>
  </si>
  <si>
    <t>Foreign Currency Value</t>
  </si>
  <si>
    <t>Remove "," and show as value</t>
  </si>
  <si>
    <t>Value to the left</t>
  </si>
  <si>
    <t>Value to the right</t>
  </si>
  <si>
    <t>Combine</t>
  </si>
  <si>
    <t>39$987</t>
  </si>
  <si>
    <t>Include?</t>
  </si>
  <si>
    <t>Yes</t>
  </si>
  <si>
    <t>No</t>
  </si>
  <si>
    <t>Withdrawals by the owners</t>
  </si>
  <si>
    <t>Owner A Drawings</t>
  </si>
  <si>
    <t>Funds contributed by the owner</t>
  </si>
  <si>
    <t>Owner A Funds Introduced</t>
  </si>
  <si>
    <t>Do not Use</t>
  </si>
  <si>
    <t>Paid up capital</t>
  </si>
  <si>
    <t>Capital - x,xxx Ordinary Shares</t>
  </si>
  <si>
    <t>Payroll student loan deductions payable account</t>
  </si>
  <si>
    <t>Current Liability</t>
  </si>
  <si>
    <t>Student Loan Deductions Payable</t>
  </si>
  <si>
    <t>Used if there is a timing difference between taxable profits and accounting profits</t>
  </si>
  <si>
    <t>Non-current Liability</t>
  </si>
  <si>
    <t>Deferred Tax</t>
  </si>
  <si>
    <t>Any goods bought through hire purchase agreements</t>
  </si>
  <si>
    <t>Hire Purchase Loan</t>
  </si>
  <si>
    <t>Any money that has been borrowed from a creditor</t>
  </si>
  <si>
    <t>Loan</t>
  </si>
  <si>
    <t>Transfers between tracking categories</t>
  </si>
  <si>
    <t>Tracking</t>
  </si>
  <si>
    <t>Payroll earnings order account</t>
  </si>
  <si>
    <t>Earnings Orders Payable</t>
  </si>
  <si>
    <t>An adjustment entry to allow for rounding</t>
  </si>
  <si>
    <t>Rounding</t>
  </si>
  <si>
    <t>Payroll pension payable account</t>
  </si>
  <si>
    <t>Pensions Payable</t>
  </si>
  <si>
    <t>Clearing Account</t>
  </si>
  <si>
    <t>A clearing account</t>
  </si>
  <si>
    <t>Suspense</t>
  </si>
  <si>
    <t>For any accounting and starting balance adjustments</t>
  </si>
  <si>
    <t>Historical</t>
  </si>
  <si>
    <t>Monies owed to or from company directors</t>
  </si>
  <si>
    <t>Directors' Loan Account</t>
  </si>
  <si>
    <t>Corporation tax payable to the HMRC</t>
  </si>
  <si>
    <t>Provision for Corporation Tax</t>
  </si>
  <si>
    <t>The amount of a business' portion of National Insurance Contribution that is due to be paid to the HMRC</t>
  </si>
  <si>
    <t>NIC Payable</t>
  </si>
  <si>
    <t>The Amount of PAYE tax due to be paid to the HMRC</t>
  </si>
  <si>
    <t>PAYE Payable</t>
  </si>
  <si>
    <t>The balance in this account represents VAT owing to or from the HMRC. At the end of the VAT period, it is this account that should be used to code against either the ‘refunds from’ or ‘payments to’ the HMRC that will appear on the bank statement. Xero has been designed to use only one VAT account to track VAT on income and expenses, so there is no need to add any new VAT accounts to Xero</t>
  </si>
  <si>
    <t>Where this account is set as the nominated Wages Payable account within Payroll Settings, Xero allocates the net wage amount of each pay run created using Payroll to this account</t>
  </si>
  <si>
    <t>Wages Payable - Payroll</t>
  </si>
  <si>
    <t>The amount owing on the company's credit cards</t>
  </si>
  <si>
    <t>Credit Card Control Account</t>
  </si>
  <si>
    <t>Any income the business has received but have not provided the goods or services for</t>
  </si>
  <si>
    <t>Income in Advance</t>
  </si>
  <si>
    <t>Any services the business has received but have not yet been invoiced for e.g. Accountancy Fees</t>
  </si>
  <si>
    <t>Accruals</t>
  </si>
  <si>
    <t>Xero automatically updates this account for payroll entries created using Payroll and will store the payroll amount to be paid to the employee for the pay run. This account enables you to maintain separate accounts for employee Wages Payable amounts and Accounts Payable amounts</t>
  </si>
  <si>
    <t>Wages Payable</t>
  </si>
  <si>
    <t>Wage Payables</t>
  </si>
  <si>
    <t>Expense claims typically made by employees/shareholder employees which the business has not made payment on</t>
  </si>
  <si>
    <t>Invoices the company has received from suppliers but have not made payment on</t>
  </si>
  <si>
    <t>The total amount of intangibles that have been consumed by the business</t>
  </si>
  <si>
    <t>Fixed Asset</t>
  </si>
  <si>
    <t>Less Accumulated Amortisation on Intangibles</t>
  </si>
  <si>
    <t>Assets with no physical presence e.g. goodwill or patents</t>
  </si>
  <si>
    <t>Intangibles</t>
  </si>
  <si>
    <t>The total amount of plant and machinery cost that has been consumed by the business (based on the useful life)</t>
  </si>
  <si>
    <t>Less Accumulated Depreciation on Plant and Machinery</t>
  </si>
  <si>
    <t>Plant and machinery that are owned and controlled by the business</t>
  </si>
  <si>
    <t>Plant &amp; Machinery</t>
  </si>
  <si>
    <t>The total amount of motor vehicle costs that has been consumed by the business (based on the useful life)</t>
  </si>
  <si>
    <t>Less Accumulated Depreciation on Motor Vehicles</t>
  </si>
  <si>
    <t>Motor vehicles that are owned and controlled by the business</t>
  </si>
  <si>
    <t>Motor Vehicles</t>
  </si>
  <si>
    <t>The total amount of leasehold improvement costs that has been consumed by the business (based on the useful life)</t>
  </si>
  <si>
    <t>Less Accumulated Depreciation on Leasehold Improvements</t>
  </si>
  <si>
    <t>The value added to the leased premises via improvements</t>
  </si>
  <si>
    <t>Leasehold Improvements</t>
  </si>
  <si>
    <t>The total amount of buildings costs that have been consumed by the business (based on the useful life)</t>
  </si>
  <si>
    <t>Less Accumulated Depreciation on Buildings</t>
  </si>
  <si>
    <t>Buildings that are owned and controlled by the business</t>
  </si>
  <si>
    <t>Buildings</t>
  </si>
  <si>
    <t>The total amount of computer equipment costs that has been consumed by the business (based on the useful life)</t>
  </si>
  <si>
    <t>Less Accumulated Depreciation on Computer Equipment</t>
  </si>
  <si>
    <t>Computer equipment that is owned and controlled by the business</t>
  </si>
  <si>
    <t>The total amount of office equipment costs that has been consumed by the business (based on the useful life)</t>
  </si>
  <si>
    <t>Less Accumulated Depreciation on Office Equipment</t>
  </si>
  <si>
    <t>Office equipment that is owned and controlled by the business</t>
  </si>
  <si>
    <t>Value of tracked inventory items for resale.</t>
  </si>
  <si>
    <t>Inventory</t>
  </si>
  <si>
    <t>An expenditure that has been paid for in advance</t>
  </si>
  <si>
    <t>Current Asset</t>
  </si>
  <si>
    <t>Prepayments</t>
  </si>
  <si>
    <t>A provision anticipating that a portion of accounts receivable will never be collected</t>
  </si>
  <si>
    <t>Less Provision for Doubtful Debts</t>
  </si>
  <si>
    <t>Invoices the business has issued but has not yet collected payment on</t>
  </si>
  <si>
    <t>Tax payable on business profits</t>
  </si>
  <si>
    <t>Overhead</t>
  </si>
  <si>
    <t>Corporation Tax</t>
  </si>
  <si>
    <t>Gains or losses made due to currency exchange rate changes</t>
  </si>
  <si>
    <t>Realised Currency Gains</t>
  </si>
  <si>
    <t>Unrealised currency gains on outstanding items</t>
  </si>
  <si>
    <t>Unrealised Currency Gains</t>
  </si>
  <si>
    <t>Bank account revaluations due for foreign exchange rate changes</t>
  </si>
  <si>
    <t>Bank Revaluations</t>
  </si>
  <si>
    <t>Expenses incurred from any international business travel</t>
  </si>
  <si>
    <t>Travel - International</t>
  </si>
  <si>
    <t>Expenses incurred from any domestic business travel</t>
  </si>
  <si>
    <t>Expenses incurred from any business-related phone calls, phone lines, or internet connections</t>
  </si>
  <si>
    <t>Expenses incurred by the business in relation to subscriptions, such as magazines and professional bodies</t>
  </si>
  <si>
    <t>Exempt Expenses</t>
  </si>
  <si>
    <t>Payments made to medical insurance schemes</t>
  </si>
  <si>
    <t>Medical Insurance</t>
  </si>
  <si>
    <t>Payments made to pension schemes</t>
  </si>
  <si>
    <t>Pensions Costs</t>
  </si>
  <si>
    <t>Expenses incurred in relation to training staff</t>
  </si>
  <si>
    <t>Staff Training</t>
  </si>
  <si>
    <t>Payment made for National Insurance contributions - business contribution only</t>
  </si>
  <si>
    <t>Employers National Insurance</t>
  </si>
  <si>
    <t>Payments to company directors in exchange for their resources</t>
  </si>
  <si>
    <t>Directors' Remuneration</t>
  </si>
  <si>
    <t>Payment to employees in exchange for their resources</t>
  </si>
  <si>
    <t>Salaries</t>
  </si>
  <si>
    <t>Expenses incurred on a damaged or run down asset that will bring the asset back to its original condition</t>
  </si>
  <si>
    <t>Payments  made to lease a building or area</t>
  </si>
  <si>
    <t>Payments made to local council for rates</t>
  </si>
  <si>
    <t>Rates</t>
  </si>
  <si>
    <t>Expenses incurred  on  software or computer consumables</t>
  </si>
  <si>
    <t>IT Software and Consumables</t>
  </si>
  <si>
    <t>Expenses incurred on printing and stationery</t>
  </si>
  <si>
    <t>Expenses incurred on operating expenses such as office rental and vehicle leases (excludes hire purchase agreements)</t>
  </si>
  <si>
    <t>Operating Lease Payments</t>
  </si>
  <si>
    <t>Expenses incurred on the running of business motor vehicles</t>
  </si>
  <si>
    <t>Expenses incurred for lighting, power or heating the business premises</t>
  </si>
  <si>
    <t>Expenses incurred on any legal matters</t>
  </si>
  <si>
    <t>Legal Expenses</t>
  </si>
  <si>
    <t>Interest paid on a business bank account or credit card account</t>
  </si>
  <si>
    <t>Interest Paid</t>
  </si>
  <si>
    <t>Expenses incurred for insuring the business' assets</t>
  </si>
  <si>
    <t>Insurance</t>
  </si>
  <si>
    <t>Expenses incurred that relate to the general running of the business</t>
  </si>
  <si>
    <t>Expenses incurred by the entity on postage, freight &amp; courier costs</t>
  </si>
  <si>
    <t>Postage, Freight &amp; Courier</t>
  </si>
  <si>
    <t>Expenses incurred on entertainment by the business that for income tax purposes are not fully deductable</t>
  </si>
  <si>
    <t>Entertainment - 0%</t>
  </si>
  <si>
    <t>Expenses incurred on entertainment by the business that for income tax purposes are fully deductable</t>
  </si>
  <si>
    <t>Payments made to charities or political organisations or events</t>
  </si>
  <si>
    <t>Zero Rated Expenses</t>
  </si>
  <si>
    <t>Charitable and Political Donations</t>
  </si>
  <si>
    <t>The amount of the asset's cost (based on the useful life) that was consumed during the period</t>
  </si>
  <si>
    <t>Depreciation Expense</t>
  </si>
  <si>
    <t>Payments made to consultants</t>
  </si>
  <si>
    <t>Expenses incurred for cleaning business property</t>
  </si>
  <si>
    <t>Fees charged by your bank for transactions regarding your bank account(s)</t>
  </si>
  <si>
    <t>Expenses incurred relating to accounting and audit fees</t>
  </si>
  <si>
    <t>Expenses incurred for advertising and marketing</t>
  </si>
  <si>
    <t>Expenses incurred that relate directly to earning revenue</t>
  </si>
  <si>
    <t>Direct Costs</t>
  </si>
  <si>
    <t>Direct Expenses</t>
  </si>
  <si>
    <t>Payment of wages/salary to an employee whose work can be directly linked to the product or service</t>
  </si>
  <si>
    <t>Direct Wages</t>
  </si>
  <si>
    <t>Cost of goods sold by the business</t>
  </si>
  <si>
    <t>Cost of Goods Sold</t>
  </si>
  <si>
    <t>Goods purchased with the intention of selling these to customers</t>
  </si>
  <si>
    <t>Gross interest income</t>
  </si>
  <si>
    <t>Interest Income</t>
  </si>
  <si>
    <t>Any other income that does not relate to  normal business activity and is not recurring</t>
  </si>
  <si>
    <t>Income from any normal business activity</t>
  </si>
  <si>
    <t>Bank</t>
  </si>
  <si>
    <t>Business Savings Account</t>
  </si>
  <si>
    <t>Balance</t>
  </si>
  <si>
    <t>Enable Payments</t>
  </si>
  <si>
    <t>Expense Claims</t>
  </si>
  <si>
    <t>Dashboard</t>
  </si>
  <si>
    <t>*Tax Code</t>
  </si>
  <si>
    <t>*Type</t>
  </si>
  <si>
    <t>*Name</t>
  </si>
  <si>
    <t>*Code</t>
  </si>
  <si>
    <t>Give me the left 18 characters</t>
  </si>
  <si>
    <t>Where does the "$" appear?</t>
  </si>
  <si>
    <t>Character " - " appears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</si>
</sst>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0;\(#,##0.00\)"/>
    <numFmt numFmtId="165" formatCode="dd\ mmm\ yyyy"/>
    <numFmt numFmtId="166" formatCode="0.00##\%"/>
    <numFmt numFmtId="170" formatCode="&quot;£&quot;#,##0"/>
    <numFmt numFmtId="171" formatCode="#,##0.0"/>
  </numFmts>
  <fonts count="6" x14ac:knownFonts="1">
    <font>
      <sz val="11"/>
      <color theme="1"/>
      <name val="Aptos Narrow"/>
      <family val="2"/>
      <scheme val="minor"/>
    </font>
    <font>
      <b/>
      <sz val="11"/>
      <color theme="1"/>
      <name val="Aptos Narrow"/>
      <family val="2"/>
      <scheme val="minor"/>
    </font>
    <font>
      <b/>
      <sz val="14"/>
      <color theme="1"/>
      <name val="Arial"/>
      <family val="2"/>
    </font>
    <font>
      <sz val="12"/>
      <color theme="1"/>
      <name val="Arial"/>
      <family val="2"/>
    </font>
    <font>
      <b/>
      <sz val="10"/>
      <color theme="1"/>
      <name val="Arial"/>
      <family val="2"/>
    </font>
    <font>
      <b/>
      <sz val="9"/>
      <color theme="1"/>
      <name val="Arial"/>
      <family val="2"/>
    </font>
  </fonts>
  <fills count="4">
    <fill>
      <patternFill patternType="none"/>
    </fill>
    <fill>
      <patternFill patternType="gray125"/>
    </fill>
    <fill>
      <patternFill patternType="solid">
        <fgColor rgb="FFF2F2F2"/>
      </patternFill>
    </fill>
    <fill>
      <patternFill patternType="solid">
        <fgColor rgb="FFFFFF00"/>
        <bgColor indexed="64"/>
      </patternFill>
    </fill>
  </fills>
  <borders count="4">
    <border>
      <left/>
      <right/>
      <top/>
      <bottom/>
      <diagonal/>
    </border>
    <border>
      <left/>
      <right/>
      <top style="thin">
        <color rgb="FFEBEBEB"/>
      </top>
      <bottom/>
      <diagonal/>
    </border>
    <border>
      <left/>
      <right/>
      <top/>
      <bottom style="thin">
        <color rgb="FF000000"/>
      </bottom>
      <diagonal/>
    </border>
    <border>
      <left/>
      <right/>
      <top style="thin">
        <color rgb="FF000000"/>
      </top>
      <bottom style="thin">
        <color rgb="FF000000"/>
      </bottom>
      <diagonal/>
    </border>
  </borders>
  <cellStyleXfs count="1">
    <xf numFmtId="0" fontId="0" fillId="0" borderId="0"/>
  </cellStyleXfs>
  <cellXfs count="28">
    <xf numFmtId="0" fontId="0" fillId="0" borderId="0" xfId="0"/>
    <xf numFmtId="0" fontId="0" fillId="0" borderId="0" xfId="0" quotePrefix="1"/>
    <xf numFmtId="0" fontId="0" fillId="0" borderId="1" xfId="0" applyBorder="1" applyAlignment="1">
      <alignment vertical="center"/>
    </xf>
    <xf numFmtId="0" fontId="1" fillId="0" borderId="0" xfId="0" applyFont="1"/>
    <xf numFmtId="0" fontId="2" fillId="0" borderId="0" xfId="0" applyFont="1" applyAlignment="1">
      <alignment vertical="center"/>
    </xf>
    <xf numFmtId="0" fontId="3" fillId="0" borderId="0" xfId="0" applyFont="1" applyAlignment="1">
      <alignment vertical="center"/>
    </xf>
    <xf numFmtId="0" fontId="4" fillId="0" borderId="2" xfId="0" applyFont="1" applyBorder="1" applyAlignment="1">
      <alignment horizontal="left" vertical="center"/>
    </xf>
    <xf numFmtId="0" fontId="4" fillId="0" borderId="2" xfId="0" applyFont="1" applyBorder="1" applyAlignment="1">
      <alignment horizontal="right" vertical="center"/>
    </xf>
    <xf numFmtId="0" fontId="4" fillId="0" borderId="0" xfId="0" applyFont="1" applyAlignment="1">
      <alignment vertical="center"/>
    </xf>
    <xf numFmtId="0" fontId="5" fillId="0" borderId="3" xfId="0" applyFont="1" applyBorder="1" applyAlignment="1">
      <alignment vertical="center"/>
    </xf>
    <xf numFmtId="164" fontId="5" fillId="0" borderId="3" xfId="0" applyNumberFormat="1" applyFont="1" applyBorder="1" applyAlignment="1">
      <alignment horizontal="right" vertical="center"/>
    </xf>
    <xf numFmtId="165" fontId="0" fillId="0" borderId="0" xfId="0" applyNumberFormat="1" applyAlignment="1">
      <alignment horizontal="left" vertical="center"/>
    </xf>
    <xf numFmtId="0" fontId="0" fillId="0" borderId="0" xfId="0" applyAlignment="1">
      <alignment vertical="center"/>
    </xf>
    <xf numFmtId="164" fontId="0" fillId="0" borderId="0" xfId="0" applyNumberFormat="1" applyAlignment="1">
      <alignment horizontal="right" vertical="center"/>
    </xf>
    <xf numFmtId="166" fontId="0" fillId="0" borderId="0" xfId="0" applyNumberFormat="1" applyAlignment="1">
      <alignment horizontal="right" vertical="center"/>
    </xf>
    <xf numFmtId="165" fontId="0" fillId="0" borderId="1" xfId="0" applyNumberFormat="1" applyBorder="1" applyAlignment="1">
      <alignment horizontal="left" vertical="center"/>
    </xf>
    <xf numFmtId="164" fontId="0" fillId="0" borderId="1" xfId="0" applyNumberFormat="1" applyBorder="1" applyAlignment="1">
      <alignment horizontal="right" vertical="center"/>
    </xf>
    <xf numFmtId="166" fontId="0" fillId="0" borderId="1" xfId="0" applyNumberFormat="1" applyBorder="1" applyAlignment="1">
      <alignment horizontal="right" vertical="center"/>
    </xf>
    <xf numFmtId="0" fontId="5" fillId="0" borderId="1" xfId="0" applyFont="1" applyBorder="1" applyAlignment="1">
      <alignment vertical="center"/>
    </xf>
    <xf numFmtId="164" fontId="5" fillId="0" borderId="1" xfId="0" applyNumberFormat="1" applyFont="1" applyBorder="1" applyAlignment="1">
      <alignment horizontal="right" vertical="center"/>
    </xf>
    <xf numFmtId="0" fontId="4" fillId="0" borderId="2" xfId="0" applyFont="1" applyBorder="1" applyAlignment="1">
      <alignment vertical="center"/>
    </xf>
    <xf numFmtId="0" fontId="0" fillId="0" borderId="1" xfId="0" applyBorder="1" applyAlignment="1">
      <alignment vertical="center" wrapText="1"/>
    </xf>
    <xf numFmtId="0" fontId="5" fillId="2" borderId="3" xfId="0" applyFont="1" applyFill="1" applyBorder="1" applyAlignment="1">
      <alignment vertical="center"/>
    </xf>
    <xf numFmtId="164" fontId="5" fillId="2" borderId="3" xfId="0" applyNumberFormat="1" applyFont="1" applyFill="1" applyBorder="1" applyAlignment="1">
      <alignment horizontal="right" vertical="center"/>
    </xf>
    <xf numFmtId="170" fontId="0" fillId="0" borderId="0" xfId="0" applyNumberFormat="1"/>
    <xf numFmtId="165" fontId="0" fillId="0" borderId="0" xfId="0" applyNumberFormat="1"/>
    <xf numFmtId="171" fontId="0" fillId="0" borderId="0" xfId="0" applyNumberFormat="1"/>
    <xf numFmtId="0" fontId="0" fillId="3" borderId="0" xfId="0" applyFill="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26E0AF-4FDB-40A7-8B86-CDA8AFCE194F}">
  <dimension ref="A2:I17"/>
  <sheetViews>
    <sheetView tabSelected="1" zoomScale="140" zoomScaleNormal="140" workbookViewId="0">
      <selection activeCell="A8" sqref="A8"/>
    </sheetView>
  </sheetViews>
  <sheetFormatPr defaultRowHeight="15" x14ac:dyDescent="0.25"/>
  <cols>
    <col min="1" max="1" width="17.140625" customWidth="1"/>
  </cols>
  <sheetData>
    <row r="2" spans="1:9" x14ac:dyDescent="0.25">
      <c r="A2" t="s">
        <v>1</v>
      </c>
      <c r="B2" t="s">
        <v>0</v>
      </c>
    </row>
    <row r="4" spans="1:9" x14ac:dyDescent="0.25">
      <c r="A4" t="s">
        <v>2</v>
      </c>
      <c r="B4" t="s">
        <v>3</v>
      </c>
    </row>
    <row r="6" spans="1:9" x14ac:dyDescent="0.25">
      <c r="A6" t="s">
        <v>4</v>
      </c>
      <c r="B6" s="1" t="s">
        <v>17</v>
      </c>
    </row>
    <row r="9" spans="1:9" x14ac:dyDescent="0.25">
      <c r="A9" t="s">
        <v>5</v>
      </c>
    </row>
    <row r="11" spans="1:9" x14ac:dyDescent="0.25">
      <c r="A11" t="s">
        <v>6</v>
      </c>
      <c r="B11" t="s">
        <v>13</v>
      </c>
      <c r="C11" t="s">
        <v>14</v>
      </c>
      <c r="D11" t="s">
        <v>15</v>
      </c>
      <c r="F11" t="s">
        <v>16</v>
      </c>
    </row>
    <row r="12" spans="1:9" x14ac:dyDescent="0.25">
      <c r="A12" t="s">
        <v>7</v>
      </c>
      <c r="B12">
        <v>34</v>
      </c>
      <c r="C12">
        <v>180</v>
      </c>
      <c r="D12">
        <v>9</v>
      </c>
    </row>
    <row r="13" spans="1:9" x14ac:dyDescent="0.25">
      <c r="A13" t="s">
        <v>8</v>
      </c>
      <c r="B13">
        <v>32</v>
      </c>
      <c r="C13">
        <v>164</v>
      </c>
      <c r="D13">
        <v>4</v>
      </c>
      <c r="G13" t="s">
        <v>13</v>
      </c>
      <c r="H13" t="s">
        <v>14</v>
      </c>
      <c r="I13" t="s">
        <v>15</v>
      </c>
    </row>
    <row r="14" spans="1:9" x14ac:dyDescent="0.25">
      <c r="A14" t="s">
        <v>9</v>
      </c>
      <c r="B14">
        <v>37</v>
      </c>
      <c r="C14">
        <v>178</v>
      </c>
      <c r="D14">
        <v>8</v>
      </c>
      <c r="F14" t="s">
        <v>9</v>
      </c>
      <c r="G14">
        <f>INDEX(B$12:B$17,MATCH($F14,$A$12:$A$17,0))</f>
        <v>37</v>
      </c>
      <c r="H14">
        <f t="shared" ref="H14:I14" si="0">INDEX(C$12:C$17,MATCH($F14,$A$12:$A$17,0))</f>
        <v>178</v>
      </c>
      <c r="I14">
        <f t="shared" si="0"/>
        <v>8</v>
      </c>
    </row>
    <row r="15" spans="1:9" x14ac:dyDescent="0.25">
      <c r="A15" t="s">
        <v>10</v>
      </c>
      <c r="B15">
        <v>12</v>
      </c>
      <c r="C15">
        <v>80</v>
      </c>
      <c r="D15">
        <v>1</v>
      </c>
      <c r="F15" t="s">
        <v>11</v>
      </c>
      <c r="G15">
        <f t="shared" ref="G15:G16" si="1">INDEX(B$12:B$17,MATCH($F15,$A$12:$A$17,0))</f>
        <v>16</v>
      </c>
      <c r="H15">
        <f t="shared" ref="H15:H16" si="2">INDEX(C$12:C$17,MATCH($F15,$A$12:$A$17,0))</f>
        <v>88</v>
      </c>
      <c r="I15">
        <f t="shared" ref="I15:I16" si="3">INDEX(D$12:D$17,MATCH($F15,$A$12:$A$17,0))</f>
        <v>2</v>
      </c>
    </row>
    <row r="16" spans="1:9" x14ac:dyDescent="0.25">
      <c r="A16" t="s">
        <v>11</v>
      </c>
      <c r="B16">
        <v>16</v>
      </c>
      <c r="C16">
        <v>88</v>
      </c>
      <c r="D16">
        <v>2</v>
      </c>
      <c r="F16" t="s">
        <v>12</v>
      </c>
      <c r="G16">
        <f t="shared" si="1"/>
        <v>18</v>
      </c>
      <c r="H16">
        <f t="shared" si="2"/>
        <v>190</v>
      </c>
      <c r="I16">
        <f t="shared" si="3"/>
        <v>10</v>
      </c>
    </row>
    <row r="17" spans="1:4" x14ac:dyDescent="0.25">
      <c r="A17" t="s">
        <v>12</v>
      </c>
      <c r="B17">
        <v>18</v>
      </c>
      <c r="C17">
        <v>190</v>
      </c>
      <c r="D17">
        <v>10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E29C4B-A887-4D92-AD36-5873888DB22E}">
  <dimension ref="A2:B17"/>
  <sheetViews>
    <sheetView zoomScale="140" zoomScaleNormal="140" workbookViewId="0">
      <selection activeCell="B17" sqref="B17"/>
    </sheetView>
  </sheetViews>
  <sheetFormatPr defaultRowHeight="15" x14ac:dyDescent="0.25"/>
  <cols>
    <col min="1" max="1" width="20" customWidth="1"/>
  </cols>
  <sheetData>
    <row r="2" spans="1:2" x14ac:dyDescent="0.25">
      <c r="A2" t="s">
        <v>1</v>
      </c>
      <c r="B2" t="s">
        <v>18</v>
      </c>
    </row>
    <row r="4" spans="1:2" x14ac:dyDescent="0.25">
      <c r="A4" t="s">
        <v>2</v>
      </c>
      <c r="B4" t="s">
        <v>22</v>
      </c>
    </row>
    <row r="6" spans="1:2" x14ac:dyDescent="0.25">
      <c r="A6" t="s">
        <v>4</v>
      </c>
      <c r="B6" s="1" t="s">
        <v>19</v>
      </c>
    </row>
    <row r="9" spans="1:2" x14ac:dyDescent="0.25">
      <c r="A9" s="3" t="s">
        <v>5</v>
      </c>
    </row>
    <row r="11" spans="1:2" x14ac:dyDescent="0.25">
      <c r="A11" s="2" t="s">
        <v>21</v>
      </c>
    </row>
    <row r="13" spans="1:2" x14ac:dyDescent="0.25">
      <c r="A13" s="3" t="s">
        <v>23</v>
      </c>
    </row>
    <row r="15" spans="1:2" x14ac:dyDescent="0.25">
      <c r="A15" t="str">
        <f>LEFT(A11,SEARCH(" - ",A11)-1)</f>
        <v>Bristol University</v>
      </c>
      <c r="B15" t="s">
        <v>585</v>
      </c>
    </row>
    <row r="17" spans="1:2" x14ac:dyDescent="0.25">
      <c r="A17" t="s">
        <v>587</v>
      </c>
      <c r="B17">
        <f>SEARCH(" - ",A11)</f>
        <v>19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9D87B1-6183-4BC8-8E48-16EEA23E781D}">
  <dimension ref="A2:B15"/>
  <sheetViews>
    <sheetView zoomScale="140" zoomScaleNormal="140" workbookViewId="0">
      <selection activeCell="A15" sqref="A15"/>
    </sheetView>
  </sheetViews>
  <sheetFormatPr defaultRowHeight="15" x14ac:dyDescent="0.25"/>
  <cols>
    <col min="1" max="1" width="35.7109375" bestFit="1" customWidth="1"/>
  </cols>
  <sheetData>
    <row r="2" spans="1:2" x14ac:dyDescent="0.25">
      <c r="A2" t="s">
        <v>1</v>
      </c>
      <c r="B2" t="s">
        <v>24</v>
      </c>
    </row>
    <row r="4" spans="1:2" x14ac:dyDescent="0.25">
      <c r="A4" t="s">
        <v>2</v>
      </c>
      <c r="B4" t="s">
        <v>27</v>
      </c>
    </row>
    <row r="6" spans="1:2" x14ac:dyDescent="0.25">
      <c r="A6" t="s">
        <v>4</v>
      </c>
      <c r="B6" s="1" t="s">
        <v>25</v>
      </c>
    </row>
    <row r="9" spans="1:2" x14ac:dyDescent="0.25">
      <c r="A9" s="3" t="s">
        <v>5</v>
      </c>
    </row>
    <row r="11" spans="1:2" x14ac:dyDescent="0.25">
      <c r="A11" s="2" t="s">
        <v>26</v>
      </c>
    </row>
    <row r="13" spans="1:2" x14ac:dyDescent="0.25">
      <c r="A13" s="3" t="s">
        <v>28</v>
      </c>
    </row>
    <row r="15" spans="1:2" x14ac:dyDescent="0.25">
      <c r="A15" t="str">
        <f>RIGHT(A11,(LEN(A11)-FIND(CHAR(140),SUBSTITUTE(A11," - ",CHAR(140),2)))-2)</f>
        <v>Bristol University</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8D8AEE-FC4A-4ABF-97F6-57186E68E4F9}">
  <dimension ref="A4:C12"/>
  <sheetViews>
    <sheetView zoomScale="140" zoomScaleNormal="140" workbookViewId="0">
      <selection activeCell="C12" sqref="C12"/>
    </sheetView>
  </sheetViews>
  <sheetFormatPr defaultRowHeight="15" x14ac:dyDescent="0.25"/>
  <cols>
    <col min="1" max="1" width="27.85546875" customWidth="1"/>
    <col min="3" max="3" width="10.140625" bestFit="1" customWidth="1"/>
  </cols>
  <sheetData>
    <row r="4" spans="1:3" x14ac:dyDescent="0.25">
      <c r="A4" t="s">
        <v>407</v>
      </c>
      <c r="C4" s="1" t="s">
        <v>412</v>
      </c>
    </row>
    <row r="7" spans="1:3" x14ac:dyDescent="0.25">
      <c r="A7" t="s">
        <v>408</v>
      </c>
    </row>
    <row r="9" spans="1:3" x14ac:dyDescent="0.25">
      <c r="A9" t="s">
        <v>586</v>
      </c>
      <c r="C9">
        <f>FIND("$",C4)</f>
        <v>3</v>
      </c>
    </row>
    <row r="10" spans="1:3" x14ac:dyDescent="0.25">
      <c r="A10" t="s">
        <v>409</v>
      </c>
      <c r="C10">
        <f>VALUE(LEFT(C4,C9-1))</f>
        <v>39</v>
      </c>
    </row>
    <row r="11" spans="1:3" x14ac:dyDescent="0.25">
      <c r="A11" t="s">
        <v>410</v>
      </c>
      <c r="C11">
        <f>VALUE(RIGHT(C4,LEN(C4)-C9))</f>
        <v>987</v>
      </c>
    </row>
    <row r="12" spans="1:3" x14ac:dyDescent="0.25">
      <c r="A12" t="s">
        <v>411</v>
      </c>
      <c r="C12" s="24">
        <f>VALUE(C10&amp;C11)</f>
        <v>39987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BE771D-162E-4A36-9128-5913BD675AD7}">
  <dimension ref="A1:AC525"/>
  <sheetViews>
    <sheetView workbookViewId="0"/>
  </sheetViews>
  <sheetFormatPr defaultRowHeight="15" x14ac:dyDescent="0.25"/>
  <cols>
    <col min="2" max="2" width="13.140625" bestFit="1" customWidth="1"/>
    <col min="3" max="3" width="24.28515625" customWidth="1"/>
    <col min="4" max="4" width="14.28515625" customWidth="1"/>
    <col min="5" max="5" width="20" customWidth="1"/>
    <col min="6" max="6" width="24.42578125" bestFit="1" customWidth="1"/>
    <col min="7" max="7" width="22.5703125" bestFit="1" customWidth="1"/>
    <col min="8" max="8" width="9.5703125" bestFit="1" customWidth="1"/>
    <col min="9" max="9" width="7.85546875" bestFit="1" customWidth="1"/>
    <col min="11" max="11" width="35.140625" customWidth="1"/>
    <col min="12" max="12" width="31.7109375" customWidth="1"/>
    <col min="13" max="13" width="34.140625" customWidth="1"/>
    <col min="14" max="14" width="17" customWidth="1"/>
    <col min="15" max="15" width="44.7109375" customWidth="1"/>
    <col min="16" max="16" width="18.140625" customWidth="1"/>
    <col min="17" max="17" width="16.28515625" customWidth="1"/>
    <col min="18" max="19" width="12.85546875" customWidth="1"/>
    <col min="20" max="20" width="19.28515625" customWidth="1"/>
    <col min="21" max="22" width="10.42578125" customWidth="1"/>
    <col min="23" max="23" width="9" customWidth="1"/>
    <col min="24" max="24" width="12" customWidth="1"/>
    <col min="25" max="25" width="27.85546875" customWidth="1"/>
    <col min="26" max="27" width="16" customWidth="1"/>
    <col min="28" max="28" width="18.85546875" customWidth="1"/>
    <col min="29" max="29" width="68.42578125" customWidth="1"/>
  </cols>
  <sheetData>
    <row r="1" spans="1:29" ht="18" x14ac:dyDescent="0.25">
      <c r="K1" s="4" t="s">
        <v>29</v>
      </c>
      <c r="L1" s="4"/>
      <c r="M1" s="4"/>
      <c r="N1" s="4"/>
      <c r="O1" s="4"/>
      <c r="P1" s="4"/>
      <c r="Q1" s="4"/>
      <c r="R1" s="4"/>
      <c r="S1" s="4"/>
      <c r="T1" s="4"/>
      <c r="U1" s="4"/>
      <c r="V1" s="4"/>
      <c r="W1" s="4"/>
      <c r="X1" s="4"/>
      <c r="Y1" s="4"/>
      <c r="Z1" s="4"/>
      <c r="AA1" s="4"/>
      <c r="AB1" s="4"/>
      <c r="AC1" s="4"/>
    </row>
    <row r="2" spans="1:29" x14ac:dyDescent="0.25">
      <c r="K2" s="5" t="s">
        <v>30</v>
      </c>
      <c r="L2" s="5"/>
      <c r="M2" s="5"/>
      <c r="N2" s="5"/>
      <c r="O2" s="5"/>
      <c r="P2" s="5"/>
      <c r="Q2" s="5"/>
      <c r="R2" s="5"/>
      <c r="S2" s="5"/>
      <c r="T2" s="5"/>
      <c r="U2" s="5"/>
      <c r="V2" s="5"/>
      <c r="W2" s="5"/>
      <c r="X2" s="5"/>
      <c r="Y2" s="5"/>
      <c r="Z2" s="5"/>
      <c r="AA2" s="5"/>
      <c r="AB2" s="5"/>
      <c r="AC2" s="5"/>
    </row>
    <row r="3" spans="1:29" x14ac:dyDescent="0.25">
      <c r="K3" s="5" t="s">
        <v>31</v>
      </c>
      <c r="L3" s="5"/>
      <c r="M3" s="5"/>
      <c r="N3" s="5"/>
      <c r="O3" s="5"/>
      <c r="P3" s="5"/>
      <c r="Q3" s="5"/>
      <c r="R3" s="5"/>
      <c r="S3" s="5"/>
      <c r="T3" s="5"/>
      <c r="U3" s="5"/>
      <c r="V3" s="5"/>
      <c r="W3" s="5"/>
      <c r="X3" s="5"/>
      <c r="Y3" s="5"/>
      <c r="Z3" s="5"/>
      <c r="AA3" s="5"/>
      <c r="AB3" s="5"/>
      <c r="AC3" s="5"/>
    </row>
    <row r="5" spans="1:29" x14ac:dyDescent="0.25">
      <c r="K5" s="6" t="s">
        <v>32</v>
      </c>
      <c r="L5" s="6" t="s">
        <v>33</v>
      </c>
      <c r="M5" s="6" t="s">
        <v>34</v>
      </c>
      <c r="N5" s="6" t="s">
        <v>35</v>
      </c>
      <c r="O5" s="6" t="s">
        <v>36</v>
      </c>
      <c r="P5" s="6" t="s">
        <v>37</v>
      </c>
      <c r="Q5" s="6" t="s">
        <v>38</v>
      </c>
      <c r="R5" s="7" t="s">
        <v>39</v>
      </c>
      <c r="S5" s="7" t="s">
        <v>40</v>
      </c>
      <c r="T5" s="7" t="s">
        <v>41</v>
      </c>
      <c r="U5" s="7" t="s">
        <v>42</v>
      </c>
      <c r="V5" s="7" t="s">
        <v>43</v>
      </c>
      <c r="W5" s="7" t="s">
        <v>44</v>
      </c>
      <c r="X5" s="7" t="s">
        <v>45</v>
      </c>
      <c r="Y5" s="6" t="s">
        <v>46</v>
      </c>
      <c r="Z5" s="6" t="s">
        <v>47</v>
      </c>
      <c r="AA5" s="6" t="s">
        <v>48</v>
      </c>
      <c r="AB5" s="6" t="s">
        <v>49</v>
      </c>
      <c r="AC5" s="6" t="s">
        <v>50</v>
      </c>
    </row>
    <row r="7" spans="1:29" x14ac:dyDescent="0.25">
      <c r="K7" s="8" t="s">
        <v>51</v>
      </c>
      <c r="L7" s="8"/>
      <c r="M7" s="8"/>
      <c r="N7" s="8"/>
      <c r="O7" s="8"/>
      <c r="P7" s="8"/>
      <c r="Q7" s="8"/>
      <c r="R7" s="8"/>
      <c r="S7" s="8"/>
      <c r="T7" s="8"/>
      <c r="U7" s="8"/>
      <c r="V7" s="8"/>
      <c r="W7" s="8"/>
      <c r="X7" s="8"/>
      <c r="Y7" s="8"/>
      <c r="Z7" s="8"/>
      <c r="AA7" s="8"/>
      <c r="AB7" s="8"/>
      <c r="AC7" s="8"/>
    </row>
    <row r="8" spans="1:29" x14ac:dyDescent="0.25">
      <c r="A8" t="s">
        <v>413</v>
      </c>
      <c r="B8" s="3" t="s">
        <v>47</v>
      </c>
      <c r="C8" s="3" t="s">
        <v>402</v>
      </c>
      <c r="D8" s="3" t="s">
        <v>32</v>
      </c>
      <c r="E8" s="3" t="s">
        <v>403</v>
      </c>
      <c r="F8" s="3" t="s">
        <v>404</v>
      </c>
      <c r="G8" s="3" t="s">
        <v>405</v>
      </c>
      <c r="H8" s="3" t="s">
        <v>38</v>
      </c>
      <c r="I8" s="3" t="s">
        <v>406</v>
      </c>
      <c r="K8" s="9" t="s">
        <v>52</v>
      </c>
      <c r="L8" s="9"/>
      <c r="M8" s="9"/>
      <c r="N8" s="9"/>
      <c r="O8" s="9"/>
      <c r="P8" s="9"/>
      <c r="Q8" s="9"/>
      <c r="R8" s="10">
        <v>0</v>
      </c>
      <c r="S8" s="10">
        <v>0</v>
      </c>
      <c r="T8" s="10">
        <f>(S8 - R8)</f>
        <v>0</v>
      </c>
      <c r="U8" s="10">
        <v>0</v>
      </c>
      <c r="V8" s="10">
        <v>0</v>
      </c>
      <c r="W8" s="10">
        <v>0</v>
      </c>
      <c r="X8" s="9"/>
      <c r="Y8" s="9"/>
      <c r="Z8" s="9"/>
      <c r="AA8" s="9"/>
      <c r="AB8" s="9"/>
      <c r="AC8" s="9"/>
    </row>
    <row r="9" spans="1:29" x14ac:dyDescent="0.25">
      <c r="A9">
        <f t="shared" ref="A9:A71" si="0">IFERROR(IF(K9=0,"",VALUE(K9)),"")</f>
        <v>45061</v>
      </c>
      <c r="B9">
        <f>VALUE(Z9)</f>
        <v>800</v>
      </c>
      <c r="C9" s="27" t="str">
        <f>INDEX(ChartOfAccounts!B:B,MATCH('Xero Demo Data'!B9,ChartOfAccounts!A:A,0))</f>
        <v>Accounts Payable</v>
      </c>
      <c r="D9" s="25">
        <f>K9</f>
        <v>45061</v>
      </c>
      <c r="E9" s="27" t="str">
        <f>IF(R9=0,"JC","JD")</f>
        <v>JC</v>
      </c>
      <c r="F9" t="str">
        <f>M9</f>
        <v>DIISR - Small Business Services</v>
      </c>
      <c r="G9" t="str">
        <f>O9</f>
        <v>DIISR - Small Business Services</v>
      </c>
      <c r="H9" t="str">
        <f>IF(Q9="","-",Q9)</f>
        <v>-</v>
      </c>
      <c r="I9" s="26">
        <f>-R9+S9</f>
        <v>7267.2</v>
      </c>
      <c r="K9" s="11">
        <v>45061</v>
      </c>
      <c r="L9" s="12" t="s">
        <v>53</v>
      </c>
      <c r="M9" s="12" t="s">
        <v>54</v>
      </c>
      <c r="N9" s="12"/>
      <c r="O9" s="12" t="s">
        <v>54</v>
      </c>
      <c r="P9" s="12"/>
      <c r="Q9" s="12"/>
      <c r="R9" s="13">
        <v>0</v>
      </c>
      <c r="S9" s="13">
        <v>7267.2</v>
      </c>
      <c r="T9" s="13">
        <f t="shared" ref="T9:T72" si="1">((T8 + S9) - R9)</f>
        <v>7267.2</v>
      </c>
      <c r="U9" s="13">
        <v>7267.2</v>
      </c>
      <c r="V9" s="13">
        <v>7267.2</v>
      </c>
      <c r="W9" s="13">
        <v>0</v>
      </c>
      <c r="X9" s="14">
        <v>0</v>
      </c>
      <c r="Y9" s="12"/>
      <c r="Z9" s="12" t="s">
        <v>55</v>
      </c>
      <c r="AA9" s="12" t="s">
        <v>56</v>
      </c>
      <c r="AB9" s="12"/>
      <c r="AC9" s="12" t="s">
        <v>57</v>
      </c>
    </row>
    <row r="10" spans="1:29" x14ac:dyDescent="0.25">
      <c r="A10">
        <f t="shared" si="0"/>
        <v>45092</v>
      </c>
      <c r="B10">
        <f t="shared" ref="B10:B73" si="2">VALUE(Z10)</f>
        <v>800</v>
      </c>
      <c r="C10" s="27" t="str">
        <f>INDEX(ChartOfAccounts!B:B,MATCH('Xero Demo Data'!B10,ChartOfAccounts!A:A,0))</f>
        <v>Accounts Payable</v>
      </c>
      <c r="D10" s="25">
        <f t="shared" ref="D10:D73" si="3">K10</f>
        <v>45092</v>
      </c>
      <c r="E10" s="27" t="str">
        <f t="shared" ref="E10:E73" si="4">IF(R10=0,"JC","JD")</f>
        <v>JD</v>
      </c>
      <c r="F10" t="str">
        <f t="shared" ref="F10:F73" si="5">M10</f>
        <v>DIISR - Small Business Services</v>
      </c>
      <c r="G10" t="str">
        <f t="shared" ref="G10:G73" si="6">O10</f>
        <v>Payment: DIISR - Small Business Services</v>
      </c>
      <c r="H10" t="str">
        <f t="shared" ref="H10:H73" si="7">IF(Q10="","-",Q10)</f>
        <v>-</v>
      </c>
      <c r="I10" s="26">
        <f t="shared" ref="I10:I73" si="8">-R10+S10</f>
        <v>-7267.2</v>
      </c>
      <c r="K10" s="15">
        <v>45092</v>
      </c>
      <c r="L10" s="2" t="s">
        <v>58</v>
      </c>
      <c r="M10" s="2" t="s">
        <v>54</v>
      </c>
      <c r="N10" s="2"/>
      <c r="O10" s="2" t="s">
        <v>59</v>
      </c>
      <c r="P10" s="2"/>
      <c r="Q10" s="2"/>
      <c r="R10" s="16">
        <v>7267.2</v>
      </c>
      <c r="S10" s="16">
        <v>0</v>
      </c>
      <c r="T10" s="16">
        <f t="shared" si="1"/>
        <v>0</v>
      </c>
      <c r="U10" s="16">
        <v>-7267.2</v>
      </c>
      <c r="V10" s="16">
        <v>-7267.2</v>
      </c>
      <c r="W10" s="16">
        <v>0</v>
      </c>
      <c r="X10" s="17">
        <v>0</v>
      </c>
      <c r="Y10" s="2"/>
      <c r="Z10" s="2" t="s">
        <v>55</v>
      </c>
      <c r="AA10" s="2" t="s">
        <v>56</v>
      </c>
      <c r="AB10" s="2"/>
      <c r="AC10" s="2" t="s">
        <v>60</v>
      </c>
    </row>
    <row r="11" spans="1:29" x14ac:dyDescent="0.25">
      <c r="A11">
        <f t="shared" si="0"/>
        <v>45120</v>
      </c>
      <c r="B11">
        <f t="shared" si="2"/>
        <v>800</v>
      </c>
      <c r="C11" s="27" t="str">
        <f>INDEX(ChartOfAccounts!B:B,MATCH('Xero Demo Data'!B11,ChartOfAccounts!A:A,0))</f>
        <v>Accounts Payable</v>
      </c>
      <c r="D11" s="25">
        <f t="shared" si="3"/>
        <v>45120</v>
      </c>
      <c r="E11" s="27" t="str">
        <f t="shared" si="4"/>
        <v>JC</v>
      </c>
      <c r="F11" t="str">
        <f t="shared" si="5"/>
        <v>DIISR - Small Business Services</v>
      </c>
      <c r="G11" t="str">
        <f t="shared" si="6"/>
        <v>DIISR - Small Business Services</v>
      </c>
      <c r="H11" t="str">
        <f t="shared" si="7"/>
        <v>-</v>
      </c>
      <c r="I11" s="26">
        <f t="shared" si="8"/>
        <v>7267.2</v>
      </c>
      <c r="K11" s="15">
        <v>45120</v>
      </c>
      <c r="L11" s="2" t="s">
        <v>53</v>
      </c>
      <c r="M11" s="2" t="s">
        <v>54</v>
      </c>
      <c r="N11" s="2"/>
      <c r="O11" s="2" t="s">
        <v>54</v>
      </c>
      <c r="P11" s="2"/>
      <c r="Q11" s="2"/>
      <c r="R11" s="16">
        <v>0</v>
      </c>
      <c r="S11" s="16">
        <v>7267.2</v>
      </c>
      <c r="T11" s="16">
        <f t="shared" si="1"/>
        <v>7267.2</v>
      </c>
      <c r="U11" s="16">
        <v>7267.2</v>
      </c>
      <c r="V11" s="16">
        <v>7267.2</v>
      </c>
      <c r="W11" s="16">
        <v>0</v>
      </c>
      <c r="X11" s="17">
        <v>0</v>
      </c>
      <c r="Y11" s="2"/>
      <c r="Z11" s="2" t="s">
        <v>55</v>
      </c>
      <c r="AA11" s="2" t="s">
        <v>56</v>
      </c>
      <c r="AB11" s="2"/>
      <c r="AC11" s="2" t="s">
        <v>57</v>
      </c>
    </row>
    <row r="12" spans="1:29" x14ac:dyDescent="0.25">
      <c r="A12">
        <f t="shared" si="0"/>
        <v>45143</v>
      </c>
      <c r="B12">
        <f t="shared" si="2"/>
        <v>800</v>
      </c>
      <c r="C12" s="27" t="str">
        <f>INDEX(ChartOfAccounts!B:B,MATCH('Xero Demo Data'!B12,ChartOfAccounts!A:A,0))</f>
        <v>Accounts Payable</v>
      </c>
      <c r="D12" s="25">
        <f t="shared" si="3"/>
        <v>45143</v>
      </c>
      <c r="E12" s="27" t="str">
        <f t="shared" si="4"/>
        <v>JC</v>
      </c>
      <c r="F12" t="str">
        <f t="shared" si="5"/>
        <v>PowerDirect</v>
      </c>
      <c r="G12" t="str">
        <f t="shared" si="6"/>
        <v>PowerDirect</v>
      </c>
      <c r="H12" t="str">
        <f t="shared" si="7"/>
        <v>RPT445-1</v>
      </c>
      <c r="I12" s="26">
        <f t="shared" si="8"/>
        <v>95.5</v>
      </c>
      <c r="K12" s="15">
        <v>45143</v>
      </c>
      <c r="L12" s="2" t="s">
        <v>53</v>
      </c>
      <c r="M12" s="2" t="s">
        <v>61</v>
      </c>
      <c r="N12" s="2"/>
      <c r="O12" s="2" t="s">
        <v>61</v>
      </c>
      <c r="P12" s="2" t="s">
        <v>62</v>
      </c>
      <c r="Q12" s="2" t="s">
        <v>62</v>
      </c>
      <c r="R12" s="16">
        <v>0</v>
      </c>
      <c r="S12" s="16">
        <v>95.5</v>
      </c>
      <c r="T12" s="16">
        <f t="shared" si="1"/>
        <v>7362.7</v>
      </c>
      <c r="U12" s="16">
        <v>95.5</v>
      </c>
      <c r="V12" s="16">
        <v>95.5</v>
      </c>
      <c r="W12" s="16">
        <v>0</v>
      </c>
      <c r="X12" s="17">
        <v>0</v>
      </c>
      <c r="Y12" s="2"/>
      <c r="Z12" s="2" t="s">
        <v>55</v>
      </c>
      <c r="AA12" s="2" t="s">
        <v>56</v>
      </c>
      <c r="AB12" s="2"/>
      <c r="AC12" s="2" t="s">
        <v>63</v>
      </c>
    </row>
    <row r="13" spans="1:29" x14ac:dyDescent="0.25">
      <c r="A13">
        <f t="shared" si="0"/>
        <v>45151</v>
      </c>
      <c r="B13">
        <f t="shared" si="2"/>
        <v>800</v>
      </c>
      <c r="C13" s="27" t="str">
        <f>INDEX(ChartOfAccounts!B:B,MATCH('Xero Demo Data'!B13,ChartOfAccounts!A:A,0))</f>
        <v>Accounts Payable</v>
      </c>
      <c r="D13" s="25">
        <f t="shared" si="3"/>
        <v>45151</v>
      </c>
      <c r="E13" s="27" t="str">
        <f t="shared" si="4"/>
        <v>JD</v>
      </c>
      <c r="F13" t="str">
        <f t="shared" si="5"/>
        <v>DIISR - Small Business Services</v>
      </c>
      <c r="G13" t="str">
        <f t="shared" si="6"/>
        <v>Payment: DIISR - Small Business Services</v>
      </c>
      <c r="H13" t="str">
        <f t="shared" si="7"/>
        <v>-</v>
      </c>
      <c r="I13" s="26">
        <f t="shared" si="8"/>
        <v>-7267.2</v>
      </c>
      <c r="K13" s="15">
        <v>45151</v>
      </c>
      <c r="L13" s="2" t="s">
        <v>58</v>
      </c>
      <c r="M13" s="2" t="s">
        <v>54</v>
      </c>
      <c r="N13" s="2"/>
      <c r="O13" s="2" t="s">
        <v>59</v>
      </c>
      <c r="P13" s="2"/>
      <c r="Q13" s="2"/>
      <c r="R13" s="16">
        <v>7267.2</v>
      </c>
      <c r="S13" s="16">
        <v>0</v>
      </c>
      <c r="T13" s="16">
        <f t="shared" si="1"/>
        <v>95.5</v>
      </c>
      <c r="U13" s="16">
        <v>-7267.2</v>
      </c>
      <c r="V13" s="16">
        <v>-7267.2</v>
      </c>
      <c r="W13" s="16">
        <v>0</v>
      </c>
      <c r="X13" s="17">
        <v>0</v>
      </c>
      <c r="Y13" s="2"/>
      <c r="Z13" s="2" t="s">
        <v>55</v>
      </c>
      <c r="AA13" s="2" t="s">
        <v>56</v>
      </c>
      <c r="AB13" s="2"/>
      <c r="AC13" s="2" t="s">
        <v>60</v>
      </c>
    </row>
    <row r="14" spans="1:29" x14ac:dyDescent="0.25">
      <c r="A14">
        <f t="shared" si="0"/>
        <v>45153</v>
      </c>
      <c r="B14">
        <f t="shared" si="2"/>
        <v>800</v>
      </c>
      <c r="C14" s="27" t="str">
        <f>INDEX(ChartOfAccounts!B:B,MATCH('Xero Demo Data'!B14,ChartOfAccounts!A:A,0))</f>
        <v>Accounts Payable</v>
      </c>
      <c r="D14" s="25">
        <f t="shared" si="3"/>
        <v>45153</v>
      </c>
      <c r="E14" s="27" t="str">
        <f t="shared" si="4"/>
        <v>JD</v>
      </c>
      <c r="F14" t="str">
        <f t="shared" si="5"/>
        <v>PowerDirect</v>
      </c>
      <c r="G14" t="str">
        <f t="shared" si="6"/>
        <v>Payment: PowerDirect</v>
      </c>
      <c r="H14" t="str">
        <f t="shared" si="7"/>
        <v>RPT445-1</v>
      </c>
      <c r="I14" s="26">
        <f t="shared" si="8"/>
        <v>-95.5</v>
      </c>
      <c r="K14" s="15">
        <v>45153</v>
      </c>
      <c r="L14" s="2" t="s">
        <v>58</v>
      </c>
      <c r="M14" s="2" t="s">
        <v>61</v>
      </c>
      <c r="N14" s="2"/>
      <c r="O14" s="2" t="s">
        <v>64</v>
      </c>
      <c r="P14" s="2"/>
      <c r="Q14" s="2" t="s">
        <v>62</v>
      </c>
      <c r="R14" s="16">
        <v>95.5</v>
      </c>
      <c r="S14" s="16">
        <v>0</v>
      </c>
      <c r="T14" s="16">
        <f t="shared" si="1"/>
        <v>0</v>
      </c>
      <c r="U14" s="16">
        <v>-95.5</v>
      </c>
      <c r="V14" s="16">
        <v>-95.5</v>
      </c>
      <c r="W14" s="16">
        <v>0</v>
      </c>
      <c r="X14" s="17">
        <v>0</v>
      </c>
      <c r="Y14" s="2"/>
      <c r="Z14" s="2" t="s">
        <v>55</v>
      </c>
      <c r="AA14" s="2" t="s">
        <v>56</v>
      </c>
      <c r="AB14" s="2"/>
      <c r="AC14" s="2" t="s">
        <v>60</v>
      </c>
    </row>
    <row r="15" spans="1:29" x14ac:dyDescent="0.25">
      <c r="A15">
        <f t="shared" si="0"/>
        <v>45173</v>
      </c>
      <c r="B15">
        <f t="shared" si="2"/>
        <v>800</v>
      </c>
      <c r="C15" s="27" t="str">
        <f>INDEX(ChartOfAccounts!B:B,MATCH('Xero Demo Data'!B15,ChartOfAccounts!A:A,0))</f>
        <v>Accounts Payable</v>
      </c>
      <c r="D15" s="25">
        <f t="shared" si="3"/>
        <v>45173</v>
      </c>
      <c r="E15" s="27" t="str">
        <f t="shared" si="4"/>
        <v>JC</v>
      </c>
      <c r="F15" t="str">
        <f t="shared" si="5"/>
        <v>PowerDirect</v>
      </c>
      <c r="G15" t="str">
        <f t="shared" si="6"/>
        <v>PowerDirect</v>
      </c>
      <c r="H15" t="str">
        <f t="shared" si="7"/>
        <v>RPT445-1</v>
      </c>
      <c r="I15" s="26">
        <f t="shared" si="8"/>
        <v>97</v>
      </c>
      <c r="K15" s="15">
        <v>45173</v>
      </c>
      <c r="L15" s="2" t="s">
        <v>53</v>
      </c>
      <c r="M15" s="2" t="s">
        <v>61</v>
      </c>
      <c r="N15" s="2"/>
      <c r="O15" s="2" t="s">
        <v>61</v>
      </c>
      <c r="P15" s="2" t="s">
        <v>62</v>
      </c>
      <c r="Q15" s="2" t="s">
        <v>62</v>
      </c>
      <c r="R15" s="16">
        <v>0</v>
      </c>
      <c r="S15" s="16">
        <v>97</v>
      </c>
      <c r="T15" s="16">
        <f t="shared" si="1"/>
        <v>97</v>
      </c>
      <c r="U15" s="16">
        <v>97</v>
      </c>
      <c r="V15" s="16">
        <v>97</v>
      </c>
      <c r="W15" s="16">
        <v>0</v>
      </c>
      <c r="X15" s="17">
        <v>0</v>
      </c>
      <c r="Y15" s="2"/>
      <c r="Z15" s="2" t="s">
        <v>55</v>
      </c>
      <c r="AA15" s="2" t="s">
        <v>56</v>
      </c>
      <c r="AB15" s="2"/>
      <c r="AC15" s="2" t="s">
        <v>63</v>
      </c>
    </row>
    <row r="16" spans="1:29" x14ac:dyDescent="0.25">
      <c r="A16">
        <f t="shared" si="0"/>
        <v>45183</v>
      </c>
      <c r="B16">
        <f t="shared" si="2"/>
        <v>800</v>
      </c>
      <c r="C16" s="27" t="str">
        <f>INDEX(ChartOfAccounts!B:B,MATCH('Xero Demo Data'!B16,ChartOfAccounts!A:A,0))</f>
        <v>Accounts Payable</v>
      </c>
      <c r="D16" s="25">
        <f t="shared" si="3"/>
        <v>45183</v>
      </c>
      <c r="E16" s="27" t="str">
        <f t="shared" si="4"/>
        <v>JD</v>
      </c>
      <c r="F16" t="str">
        <f t="shared" si="5"/>
        <v>PowerDirect</v>
      </c>
      <c r="G16" t="str">
        <f t="shared" si="6"/>
        <v>Payment: PowerDirect</v>
      </c>
      <c r="H16" t="str">
        <f t="shared" si="7"/>
        <v>RPT445-1</v>
      </c>
      <c r="I16" s="26">
        <f t="shared" si="8"/>
        <v>-97</v>
      </c>
      <c r="K16" s="15">
        <v>45183</v>
      </c>
      <c r="L16" s="2" t="s">
        <v>58</v>
      </c>
      <c r="M16" s="2" t="s">
        <v>61</v>
      </c>
      <c r="N16" s="2"/>
      <c r="O16" s="2" t="s">
        <v>64</v>
      </c>
      <c r="P16" s="2"/>
      <c r="Q16" s="2" t="s">
        <v>62</v>
      </c>
      <c r="R16" s="16">
        <v>97</v>
      </c>
      <c r="S16" s="16">
        <v>0</v>
      </c>
      <c r="T16" s="16">
        <f t="shared" si="1"/>
        <v>0</v>
      </c>
      <c r="U16" s="16">
        <v>-97</v>
      </c>
      <c r="V16" s="16">
        <v>-97</v>
      </c>
      <c r="W16" s="16">
        <v>0</v>
      </c>
      <c r="X16" s="17">
        <v>0</v>
      </c>
      <c r="Y16" s="2"/>
      <c r="Z16" s="2" t="s">
        <v>55</v>
      </c>
      <c r="AA16" s="2" t="s">
        <v>56</v>
      </c>
      <c r="AB16" s="2"/>
      <c r="AC16" s="2" t="s">
        <v>60</v>
      </c>
    </row>
    <row r="17" spans="1:29" x14ac:dyDescent="0.25">
      <c r="A17">
        <f t="shared" si="0"/>
        <v>45204</v>
      </c>
      <c r="B17">
        <f t="shared" si="2"/>
        <v>800</v>
      </c>
      <c r="C17" s="27" t="str">
        <f>INDEX(ChartOfAccounts!B:B,MATCH('Xero Demo Data'!B17,ChartOfAccounts!A:A,0))</f>
        <v>Accounts Payable</v>
      </c>
      <c r="D17" s="25">
        <f t="shared" si="3"/>
        <v>45204</v>
      </c>
      <c r="E17" s="27" t="str">
        <f t="shared" si="4"/>
        <v>JC</v>
      </c>
      <c r="F17" t="str">
        <f t="shared" si="5"/>
        <v>PowerDirect</v>
      </c>
      <c r="G17" t="str">
        <f t="shared" si="6"/>
        <v>PowerDirect</v>
      </c>
      <c r="H17" t="str">
        <f t="shared" si="7"/>
        <v>RPT445-1</v>
      </c>
      <c r="I17" s="26">
        <f t="shared" si="8"/>
        <v>92</v>
      </c>
      <c r="K17" s="15">
        <v>45204</v>
      </c>
      <c r="L17" s="2" t="s">
        <v>53</v>
      </c>
      <c r="M17" s="2" t="s">
        <v>61</v>
      </c>
      <c r="N17" s="2"/>
      <c r="O17" s="2" t="s">
        <v>61</v>
      </c>
      <c r="P17" s="2" t="s">
        <v>62</v>
      </c>
      <c r="Q17" s="2" t="s">
        <v>62</v>
      </c>
      <c r="R17" s="16">
        <v>0</v>
      </c>
      <c r="S17" s="16">
        <v>92</v>
      </c>
      <c r="T17" s="16">
        <f t="shared" si="1"/>
        <v>92</v>
      </c>
      <c r="U17" s="16">
        <v>92</v>
      </c>
      <c r="V17" s="16">
        <v>92</v>
      </c>
      <c r="W17" s="16">
        <v>0</v>
      </c>
      <c r="X17" s="17">
        <v>0</v>
      </c>
      <c r="Y17" s="2"/>
      <c r="Z17" s="2" t="s">
        <v>55</v>
      </c>
      <c r="AA17" s="2" t="s">
        <v>56</v>
      </c>
      <c r="AB17" s="2"/>
      <c r="AC17" s="2" t="s">
        <v>63</v>
      </c>
    </row>
    <row r="18" spans="1:29" x14ac:dyDescent="0.25">
      <c r="A18">
        <f t="shared" si="0"/>
        <v>45214</v>
      </c>
      <c r="B18">
        <f t="shared" si="2"/>
        <v>800</v>
      </c>
      <c r="C18" s="27" t="str">
        <f>INDEX(ChartOfAccounts!B:B,MATCH('Xero Demo Data'!B18,ChartOfAccounts!A:A,0))</f>
        <v>Accounts Payable</v>
      </c>
      <c r="D18" s="25">
        <f t="shared" si="3"/>
        <v>45214</v>
      </c>
      <c r="E18" s="27" t="str">
        <f t="shared" si="4"/>
        <v>JD</v>
      </c>
      <c r="F18" t="str">
        <f t="shared" si="5"/>
        <v>PowerDirect</v>
      </c>
      <c r="G18" t="str">
        <f t="shared" si="6"/>
        <v>Payment: PowerDirect</v>
      </c>
      <c r="H18" t="str">
        <f t="shared" si="7"/>
        <v>RPT445-1</v>
      </c>
      <c r="I18" s="26">
        <f t="shared" si="8"/>
        <v>-92</v>
      </c>
      <c r="K18" s="15">
        <v>45214</v>
      </c>
      <c r="L18" s="2" t="s">
        <v>58</v>
      </c>
      <c r="M18" s="2" t="s">
        <v>61</v>
      </c>
      <c r="N18" s="2"/>
      <c r="O18" s="2" t="s">
        <v>64</v>
      </c>
      <c r="P18" s="2"/>
      <c r="Q18" s="2" t="s">
        <v>62</v>
      </c>
      <c r="R18" s="16">
        <v>92</v>
      </c>
      <c r="S18" s="16">
        <v>0</v>
      </c>
      <c r="T18" s="16">
        <f t="shared" si="1"/>
        <v>0</v>
      </c>
      <c r="U18" s="16">
        <v>-92</v>
      </c>
      <c r="V18" s="16">
        <v>-92</v>
      </c>
      <c r="W18" s="16">
        <v>0</v>
      </c>
      <c r="X18" s="17">
        <v>0</v>
      </c>
      <c r="Y18" s="2"/>
      <c r="Z18" s="2" t="s">
        <v>55</v>
      </c>
      <c r="AA18" s="2" t="s">
        <v>56</v>
      </c>
      <c r="AB18" s="2"/>
      <c r="AC18" s="2" t="s">
        <v>60</v>
      </c>
    </row>
    <row r="19" spans="1:29" x14ac:dyDescent="0.25">
      <c r="A19">
        <f t="shared" si="0"/>
        <v>45234</v>
      </c>
      <c r="B19">
        <f t="shared" si="2"/>
        <v>800</v>
      </c>
      <c r="C19" s="27" t="str">
        <f>INDEX(ChartOfAccounts!B:B,MATCH('Xero Demo Data'!B19,ChartOfAccounts!A:A,0))</f>
        <v>Accounts Payable</v>
      </c>
      <c r="D19" s="25">
        <f t="shared" si="3"/>
        <v>45234</v>
      </c>
      <c r="E19" s="27" t="str">
        <f t="shared" si="4"/>
        <v>JC</v>
      </c>
      <c r="F19" t="str">
        <f t="shared" si="5"/>
        <v>PowerDirect</v>
      </c>
      <c r="G19" t="str">
        <f t="shared" si="6"/>
        <v>PowerDirect</v>
      </c>
      <c r="H19" t="str">
        <f t="shared" si="7"/>
        <v>RPT445-1</v>
      </c>
      <c r="I19" s="26">
        <f t="shared" si="8"/>
        <v>89</v>
      </c>
      <c r="K19" s="15">
        <v>45234</v>
      </c>
      <c r="L19" s="2" t="s">
        <v>53</v>
      </c>
      <c r="M19" s="2" t="s">
        <v>61</v>
      </c>
      <c r="N19" s="2"/>
      <c r="O19" s="2" t="s">
        <v>61</v>
      </c>
      <c r="P19" s="2" t="s">
        <v>62</v>
      </c>
      <c r="Q19" s="2" t="s">
        <v>62</v>
      </c>
      <c r="R19" s="16">
        <v>0</v>
      </c>
      <c r="S19" s="16">
        <v>89</v>
      </c>
      <c r="T19" s="16">
        <f t="shared" si="1"/>
        <v>89</v>
      </c>
      <c r="U19" s="16">
        <v>89</v>
      </c>
      <c r="V19" s="16">
        <v>89</v>
      </c>
      <c r="W19" s="16">
        <v>0</v>
      </c>
      <c r="X19" s="17">
        <v>0</v>
      </c>
      <c r="Y19" s="2"/>
      <c r="Z19" s="2" t="s">
        <v>55</v>
      </c>
      <c r="AA19" s="2" t="s">
        <v>56</v>
      </c>
      <c r="AB19" s="2"/>
      <c r="AC19" s="2" t="s">
        <v>63</v>
      </c>
    </row>
    <row r="20" spans="1:29" x14ac:dyDescent="0.25">
      <c r="A20">
        <f t="shared" si="0"/>
        <v>45244</v>
      </c>
      <c r="B20">
        <f t="shared" si="2"/>
        <v>800</v>
      </c>
      <c r="C20" s="27" t="str">
        <f>INDEX(ChartOfAccounts!B:B,MATCH('Xero Demo Data'!B20,ChartOfAccounts!A:A,0))</f>
        <v>Accounts Payable</v>
      </c>
      <c r="D20" s="25">
        <f t="shared" si="3"/>
        <v>45244</v>
      </c>
      <c r="E20" s="27" t="str">
        <f t="shared" si="4"/>
        <v>JD</v>
      </c>
      <c r="F20" t="str">
        <f t="shared" si="5"/>
        <v>PowerDirect</v>
      </c>
      <c r="G20" t="str">
        <f t="shared" si="6"/>
        <v>Payment: PowerDirect</v>
      </c>
      <c r="H20" t="str">
        <f t="shared" si="7"/>
        <v>RPT445-1</v>
      </c>
      <c r="I20" s="26">
        <f t="shared" si="8"/>
        <v>-89</v>
      </c>
      <c r="K20" s="15">
        <v>45244</v>
      </c>
      <c r="L20" s="2" t="s">
        <v>58</v>
      </c>
      <c r="M20" s="2" t="s">
        <v>61</v>
      </c>
      <c r="N20" s="2"/>
      <c r="O20" s="2" t="s">
        <v>64</v>
      </c>
      <c r="P20" s="2"/>
      <c r="Q20" s="2" t="s">
        <v>62</v>
      </c>
      <c r="R20" s="16">
        <v>89</v>
      </c>
      <c r="S20" s="16">
        <v>0</v>
      </c>
      <c r="T20" s="16">
        <f t="shared" si="1"/>
        <v>0</v>
      </c>
      <c r="U20" s="16">
        <v>-89</v>
      </c>
      <c r="V20" s="16">
        <v>-89</v>
      </c>
      <c r="W20" s="16">
        <v>0</v>
      </c>
      <c r="X20" s="17">
        <v>0</v>
      </c>
      <c r="Y20" s="2"/>
      <c r="Z20" s="2" t="s">
        <v>55</v>
      </c>
      <c r="AA20" s="2" t="s">
        <v>56</v>
      </c>
      <c r="AB20" s="2"/>
      <c r="AC20" s="2" t="s">
        <v>60</v>
      </c>
    </row>
    <row r="21" spans="1:29" x14ac:dyDescent="0.25">
      <c r="A21">
        <f t="shared" si="0"/>
        <v>45265</v>
      </c>
      <c r="B21">
        <f t="shared" si="2"/>
        <v>800</v>
      </c>
      <c r="C21" s="27" t="str">
        <f>INDEX(ChartOfAccounts!B:B,MATCH('Xero Demo Data'!B21,ChartOfAccounts!A:A,0))</f>
        <v>Accounts Payable</v>
      </c>
      <c r="D21" s="25">
        <f t="shared" si="3"/>
        <v>45265</v>
      </c>
      <c r="E21" s="27" t="str">
        <f t="shared" si="4"/>
        <v>JC</v>
      </c>
      <c r="F21" t="str">
        <f t="shared" si="5"/>
        <v>PowerDirect</v>
      </c>
      <c r="G21" t="str">
        <f t="shared" si="6"/>
        <v>PowerDirect</v>
      </c>
      <c r="H21" t="str">
        <f t="shared" si="7"/>
        <v>RPT445-1</v>
      </c>
      <c r="I21" s="26">
        <f t="shared" si="8"/>
        <v>91</v>
      </c>
      <c r="K21" s="15">
        <v>45265</v>
      </c>
      <c r="L21" s="2" t="s">
        <v>53</v>
      </c>
      <c r="M21" s="2" t="s">
        <v>61</v>
      </c>
      <c r="N21" s="2"/>
      <c r="O21" s="2" t="s">
        <v>61</v>
      </c>
      <c r="P21" s="2" t="s">
        <v>62</v>
      </c>
      <c r="Q21" s="2" t="s">
        <v>62</v>
      </c>
      <c r="R21" s="16">
        <v>0</v>
      </c>
      <c r="S21" s="16">
        <v>91</v>
      </c>
      <c r="T21" s="16">
        <f t="shared" si="1"/>
        <v>91</v>
      </c>
      <c r="U21" s="16">
        <v>91</v>
      </c>
      <c r="V21" s="16">
        <v>91</v>
      </c>
      <c r="W21" s="16">
        <v>0</v>
      </c>
      <c r="X21" s="17">
        <v>0</v>
      </c>
      <c r="Y21" s="2"/>
      <c r="Z21" s="2" t="s">
        <v>55</v>
      </c>
      <c r="AA21" s="2" t="s">
        <v>56</v>
      </c>
      <c r="AB21" s="2"/>
      <c r="AC21" s="2" t="s">
        <v>63</v>
      </c>
    </row>
    <row r="22" spans="1:29" x14ac:dyDescent="0.25">
      <c r="A22">
        <f t="shared" si="0"/>
        <v>45275</v>
      </c>
      <c r="B22">
        <f t="shared" si="2"/>
        <v>800</v>
      </c>
      <c r="C22" s="27" t="str">
        <f>INDEX(ChartOfAccounts!B:B,MATCH('Xero Demo Data'!B22,ChartOfAccounts!A:A,0))</f>
        <v>Accounts Payable</v>
      </c>
      <c r="D22" s="25">
        <f t="shared" si="3"/>
        <v>45275</v>
      </c>
      <c r="E22" s="27" t="str">
        <f t="shared" si="4"/>
        <v>JD</v>
      </c>
      <c r="F22" t="str">
        <f t="shared" si="5"/>
        <v>PowerDirect</v>
      </c>
      <c r="G22" t="str">
        <f t="shared" si="6"/>
        <v>Payment: PowerDirect</v>
      </c>
      <c r="H22" t="str">
        <f t="shared" si="7"/>
        <v>RPT445-1</v>
      </c>
      <c r="I22" s="26">
        <f t="shared" si="8"/>
        <v>-91</v>
      </c>
      <c r="K22" s="15">
        <v>45275</v>
      </c>
      <c r="L22" s="2" t="s">
        <v>58</v>
      </c>
      <c r="M22" s="2" t="s">
        <v>61</v>
      </c>
      <c r="N22" s="2"/>
      <c r="O22" s="2" t="s">
        <v>64</v>
      </c>
      <c r="P22" s="2"/>
      <c r="Q22" s="2" t="s">
        <v>62</v>
      </c>
      <c r="R22" s="16">
        <v>91</v>
      </c>
      <c r="S22" s="16">
        <v>0</v>
      </c>
      <c r="T22" s="16">
        <f t="shared" si="1"/>
        <v>0</v>
      </c>
      <c r="U22" s="16">
        <v>-91</v>
      </c>
      <c r="V22" s="16">
        <v>-91</v>
      </c>
      <c r="W22" s="16">
        <v>0</v>
      </c>
      <c r="X22" s="17">
        <v>0</v>
      </c>
      <c r="Y22" s="2"/>
      <c r="Z22" s="2" t="s">
        <v>55</v>
      </c>
      <c r="AA22" s="2" t="s">
        <v>56</v>
      </c>
      <c r="AB22" s="2"/>
      <c r="AC22" s="2" t="s">
        <v>60</v>
      </c>
    </row>
    <row r="23" spans="1:29" x14ac:dyDescent="0.25">
      <c r="A23">
        <f t="shared" si="0"/>
        <v>45296</v>
      </c>
      <c r="B23">
        <f t="shared" si="2"/>
        <v>800</v>
      </c>
      <c r="C23" s="27" t="str">
        <f>INDEX(ChartOfAccounts!B:B,MATCH('Xero Demo Data'!B23,ChartOfAccounts!A:A,0))</f>
        <v>Accounts Payable</v>
      </c>
      <c r="D23" s="25">
        <f t="shared" si="3"/>
        <v>45296</v>
      </c>
      <c r="E23" s="27" t="str">
        <f t="shared" si="4"/>
        <v>JC</v>
      </c>
      <c r="F23" t="str">
        <f t="shared" si="5"/>
        <v>PowerDirect</v>
      </c>
      <c r="G23" t="str">
        <f t="shared" si="6"/>
        <v>PowerDirect</v>
      </c>
      <c r="H23" t="str">
        <f t="shared" si="7"/>
        <v>RPT445-1</v>
      </c>
      <c r="I23" s="26">
        <f t="shared" si="8"/>
        <v>96.25</v>
      </c>
      <c r="K23" s="15">
        <v>45296</v>
      </c>
      <c r="L23" s="2" t="s">
        <v>53</v>
      </c>
      <c r="M23" s="2" t="s">
        <v>61</v>
      </c>
      <c r="N23" s="2"/>
      <c r="O23" s="2" t="s">
        <v>61</v>
      </c>
      <c r="P23" s="2" t="s">
        <v>62</v>
      </c>
      <c r="Q23" s="2" t="s">
        <v>62</v>
      </c>
      <c r="R23" s="16">
        <v>0</v>
      </c>
      <c r="S23" s="16">
        <v>96.25</v>
      </c>
      <c r="T23" s="16">
        <f t="shared" si="1"/>
        <v>96.25</v>
      </c>
      <c r="U23" s="16">
        <v>96.25</v>
      </c>
      <c r="V23" s="16">
        <v>96.25</v>
      </c>
      <c r="W23" s="16">
        <v>0</v>
      </c>
      <c r="X23" s="17">
        <v>0</v>
      </c>
      <c r="Y23" s="2"/>
      <c r="Z23" s="2" t="s">
        <v>55</v>
      </c>
      <c r="AA23" s="2" t="s">
        <v>56</v>
      </c>
      <c r="AB23" s="2"/>
      <c r="AC23" s="2" t="s">
        <v>63</v>
      </c>
    </row>
    <row r="24" spans="1:29" x14ac:dyDescent="0.25">
      <c r="A24">
        <f t="shared" si="0"/>
        <v>45306</v>
      </c>
      <c r="B24">
        <f t="shared" si="2"/>
        <v>800</v>
      </c>
      <c r="C24" s="27" t="str">
        <f>INDEX(ChartOfAccounts!B:B,MATCH('Xero Demo Data'!B24,ChartOfAccounts!A:A,0))</f>
        <v>Accounts Payable</v>
      </c>
      <c r="D24" s="25">
        <f t="shared" si="3"/>
        <v>45306</v>
      </c>
      <c r="E24" s="27" t="str">
        <f t="shared" si="4"/>
        <v>JD</v>
      </c>
      <c r="F24" t="str">
        <f t="shared" si="5"/>
        <v>PowerDirect</v>
      </c>
      <c r="G24" t="str">
        <f t="shared" si="6"/>
        <v>Payment: PowerDirect</v>
      </c>
      <c r="H24" t="str">
        <f t="shared" si="7"/>
        <v>RPT445-1</v>
      </c>
      <c r="I24" s="26">
        <f t="shared" si="8"/>
        <v>-96.25</v>
      </c>
      <c r="K24" s="15">
        <v>45306</v>
      </c>
      <c r="L24" s="2" t="s">
        <v>58</v>
      </c>
      <c r="M24" s="2" t="s">
        <v>61</v>
      </c>
      <c r="N24" s="2"/>
      <c r="O24" s="2" t="s">
        <v>64</v>
      </c>
      <c r="P24" s="2"/>
      <c r="Q24" s="2" t="s">
        <v>62</v>
      </c>
      <c r="R24" s="16">
        <v>96.25</v>
      </c>
      <c r="S24" s="16">
        <v>0</v>
      </c>
      <c r="T24" s="16">
        <f t="shared" si="1"/>
        <v>0</v>
      </c>
      <c r="U24" s="16">
        <v>-96.25</v>
      </c>
      <c r="V24" s="16">
        <v>-96.25</v>
      </c>
      <c r="W24" s="16">
        <v>0</v>
      </c>
      <c r="X24" s="17">
        <v>0</v>
      </c>
      <c r="Y24" s="2"/>
      <c r="Z24" s="2" t="s">
        <v>55</v>
      </c>
      <c r="AA24" s="2" t="s">
        <v>56</v>
      </c>
      <c r="AB24" s="2"/>
      <c r="AC24" s="2" t="s">
        <v>60</v>
      </c>
    </row>
    <row r="25" spans="1:29" x14ac:dyDescent="0.25">
      <c r="A25">
        <f t="shared" si="0"/>
        <v>45326</v>
      </c>
      <c r="B25">
        <f t="shared" si="2"/>
        <v>800</v>
      </c>
      <c r="C25" s="27" t="str">
        <f>INDEX(ChartOfAccounts!B:B,MATCH('Xero Demo Data'!B25,ChartOfAccounts!A:A,0))</f>
        <v>Accounts Payable</v>
      </c>
      <c r="D25" s="25">
        <f t="shared" si="3"/>
        <v>45326</v>
      </c>
      <c r="E25" s="27" t="str">
        <f t="shared" si="4"/>
        <v>JC</v>
      </c>
      <c r="F25" t="str">
        <f t="shared" si="5"/>
        <v>PowerDirect</v>
      </c>
      <c r="G25" t="str">
        <f t="shared" si="6"/>
        <v>PowerDirect</v>
      </c>
      <c r="H25" t="str">
        <f t="shared" si="7"/>
        <v>RPT445-1</v>
      </c>
      <c r="I25" s="26">
        <f t="shared" si="8"/>
        <v>100.6</v>
      </c>
      <c r="K25" s="15">
        <v>45326</v>
      </c>
      <c r="L25" s="2" t="s">
        <v>53</v>
      </c>
      <c r="M25" s="2" t="s">
        <v>61</v>
      </c>
      <c r="N25" s="2"/>
      <c r="O25" s="2" t="s">
        <v>61</v>
      </c>
      <c r="P25" s="2" t="s">
        <v>62</v>
      </c>
      <c r="Q25" s="2" t="s">
        <v>62</v>
      </c>
      <c r="R25" s="16">
        <v>0</v>
      </c>
      <c r="S25" s="16">
        <v>100.6</v>
      </c>
      <c r="T25" s="16">
        <f t="shared" si="1"/>
        <v>100.6</v>
      </c>
      <c r="U25" s="16">
        <v>100.6</v>
      </c>
      <c r="V25" s="16">
        <v>100.6</v>
      </c>
      <c r="W25" s="16">
        <v>0</v>
      </c>
      <c r="X25" s="17">
        <v>0</v>
      </c>
      <c r="Y25" s="2"/>
      <c r="Z25" s="2" t="s">
        <v>55</v>
      </c>
      <c r="AA25" s="2" t="s">
        <v>56</v>
      </c>
      <c r="AB25" s="2"/>
      <c r="AC25" s="2" t="s">
        <v>63</v>
      </c>
    </row>
    <row r="26" spans="1:29" x14ac:dyDescent="0.25">
      <c r="A26">
        <f t="shared" si="0"/>
        <v>45336</v>
      </c>
      <c r="B26">
        <f t="shared" si="2"/>
        <v>800</v>
      </c>
      <c r="C26" s="27" t="str">
        <f>INDEX(ChartOfAccounts!B:B,MATCH('Xero Demo Data'!B26,ChartOfAccounts!A:A,0))</f>
        <v>Accounts Payable</v>
      </c>
      <c r="D26" s="25">
        <f t="shared" si="3"/>
        <v>45336</v>
      </c>
      <c r="E26" s="27" t="str">
        <f t="shared" si="4"/>
        <v>JD</v>
      </c>
      <c r="F26" t="str">
        <f t="shared" si="5"/>
        <v>PowerDirect</v>
      </c>
      <c r="G26" t="str">
        <f t="shared" si="6"/>
        <v>Payment: PowerDirect</v>
      </c>
      <c r="H26" t="str">
        <f t="shared" si="7"/>
        <v>RPT445-1</v>
      </c>
      <c r="I26" s="26">
        <f t="shared" si="8"/>
        <v>-100.6</v>
      </c>
      <c r="K26" s="15">
        <v>45336</v>
      </c>
      <c r="L26" s="2" t="s">
        <v>58</v>
      </c>
      <c r="M26" s="2" t="s">
        <v>61</v>
      </c>
      <c r="N26" s="2"/>
      <c r="O26" s="2" t="s">
        <v>64</v>
      </c>
      <c r="P26" s="2"/>
      <c r="Q26" s="2" t="s">
        <v>62</v>
      </c>
      <c r="R26" s="16">
        <v>100.6</v>
      </c>
      <c r="S26" s="16">
        <v>0</v>
      </c>
      <c r="T26" s="16">
        <f t="shared" si="1"/>
        <v>0</v>
      </c>
      <c r="U26" s="16">
        <v>-100.6</v>
      </c>
      <c r="V26" s="16">
        <v>-100.6</v>
      </c>
      <c r="W26" s="16">
        <v>0</v>
      </c>
      <c r="X26" s="17">
        <v>0</v>
      </c>
      <c r="Y26" s="2"/>
      <c r="Z26" s="2" t="s">
        <v>55</v>
      </c>
      <c r="AA26" s="2" t="s">
        <v>56</v>
      </c>
      <c r="AB26" s="2"/>
      <c r="AC26" s="2" t="s">
        <v>60</v>
      </c>
    </row>
    <row r="27" spans="1:29" x14ac:dyDescent="0.25">
      <c r="A27">
        <f t="shared" si="0"/>
        <v>45357</v>
      </c>
      <c r="B27">
        <f t="shared" si="2"/>
        <v>800</v>
      </c>
      <c r="C27" s="27" t="str">
        <f>INDEX(ChartOfAccounts!B:B,MATCH('Xero Demo Data'!B27,ChartOfAccounts!A:A,0))</f>
        <v>Accounts Payable</v>
      </c>
      <c r="D27" s="25">
        <f t="shared" si="3"/>
        <v>45357</v>
      </c>
      <c r="E27" s="27" t="str">
        <f t="shared" si="4"/>
        <v>JC</v>
      </c>
      <c r="F27" t="str">
        <f t="shared" si="5"/>
        <v>PowerDirect</v>
      </c>
      <c r="G27" t="str">
        <f t="shared" si="6"/>
        <v>PowerDirect</v>
      </c>
      <c r="H27" t="str">
        <f t="shared" si="7"/>
        <v>RPT445-1</v>
      </c>
      <c r="I27" s="26">
        <f t="shared" si="8"/>
        <v>105.75</v>
      </c>
      <c r="K27" s="15">
        <v>45357</v>
      </c>
      <c r="L27" s="2" t="s">
        <v>53</v>
      </c>
      <c r="M27" s="2" t="s">
        <v>61</v>
      </c>
      <c r="N27" s="2"/>
      <c r="O27" s="2" t="s">
        <v>61</v>
      </c>
      <c r="P27" s="2" t="s">
        <v>62</v>
      </c>
      <c r="Q27" s="2" t="s">
        <v>62</v>
      </c>
      <c r="R27" s="16">
        <v>0</v>
      </c>
      <c r="S27" s="16">
        <v>105.75</v>
      </c>
      <c r="T27" s="16">
        <f t="shared" si="1"/>
        <v>105.75</v>
      </c>
      <c r="U27" s="16">
        <v>105.75</v>
      </c>
      <c r="V27" s="16">
        <v>105.75</v>
      </c>
      <c r="W27" s="16">
        <v>0</v>
      </c>
      <c r="X27" s="17">
        <v>0</v>
      </c>
      <c r="Y27" s="2"/>
      <c r="Z27" s="2" t="s">
        <v>55</v>
      </c>
      <c r="AA27" s="2" t="s">
        <v>56</v>
      </c>
      <c r="AB27" s="2"/>
      <c r="AC27" s="2" t="s">
        <v>63</v>
      </c>
    </row>
    <row r="28" spans="1:29" x14ac:dyDescent="0.25">
      <c r="A28">
        <f t="shared" si="0"/>
        <v>45367</v>
      </c>
      <c r="B28">
        <f t="shared" si="2"/>
        <v>800</v>
      </c>
      <c r="C28" s="27" t="str">
        <f>INDEX(ChartOfAccounts!B:B,MATCH('Xero Demo Data'!B28,ChartOfAccounts!A:A,0))</f>
        <v>Accounts Payable</v>
      </c>
      <c r="D28" s="25">
        <f t="shared" si="3"/>
        <v>45367</v>
      </c>
      <c r="E28" s="27" t="str">
        <f t="shared" si="4"/>
        <v>JD</v>
      </c>
      <c r="F28" t="str">
        <f t="shared" si="5"/>
        <v>PowerDirect</v>
      </c>
      <c r="G28" t="str">
        <f t="shared" si="6"/>
        <v>Payment: PowerDirect</v>
      </c>
      <c r="H28" t="str">
        <f t="shared" si="7"/>
        <v>RPT445-1</v>
      </c>
      <c r="I28" s="26">
        <f t="shared" si="8"/>
        <v>-105.75</v>
      </c>
      <c r="K28" s="15">
        <v>45367</v>
      </c>
      <c r="L28" s="2" t="s">
        <v>58</v>
      </c>
      <c r="M28" s="2" t="s">
        <v>61</v>
      </c>
      <c r="N28" s="2"/>
      <c r="O28" s="2" t="s">
        <v>64</v>
      </c>
      <c r="P28" s="2"/>
      <c r="Q28" s="2" t="s">
        <v>62</v>
      </c>
      <c r="R28" s="16">
        <v>105.75</v>
      </c>
      <c r="S28" s="16">
        <v>0</v>
      </c>
      <c r="T28" s="16">
        <f t="shared" si="1"/>
        <v>0</v>
      </c>
      <c r="U28" s="16">
        <v>-105.75</v>
      </c>
      <c r="V28" s="16">
        <v>-105.75</v>
      </c>
      <c r="W28" s="16">
        <v>0</v>
      </c>
      <c r="X28" s="17">
        <v>0</v>
      </c>
      <c r="Y28" s="2"/>
      <c r="Z28" s="2" t="s">
        <v>55</v>
      </c>
      <c r="AA28" s="2" t="s">
        <v>56</v>
      </c>
      <c r="AB28" s="2"/>
      <c r="AC28" s="2" t="s">
        <v>60</v>
      </c>
    </row>
    <row r="29" spans="1:29" x14ac:dyDescent="0.25">
      <c r="A29">
        <f t="shared" si="0"/>
        <v>45387</v>
      </c>
      <c r="B29">
        <f t="shared" si="2"/>
        <v>800</v>
      </c>
      <c r="C29" s="27" t="str">
        <f>INDEX(ChartOfAccounts!B:B,MATCH('Xero Demo Data'!B29,ChartOfAccounts!A:A,0))</f>
        <v>Accounts Payable</v>
      </c>
      <c r="D29" s="25">
        <f t="shared" si="3"/>
        <v>45387</v>
      </c>
      <c r="E29" s="27" t="str">
        <f t="shared" si="4"/>
        <v>JC</v>
      </c>
      <c r="F29" t="str">
        <f t="shared" si="5"/>
        <v>PowerDirect</v>
      </c>
      <c r="G29" t="str">
        <f t="shared" si="6"/>
        <v>PowerDirect</v>
      </c>
      <c r="H29" t="str">
        <f t="shared" si="7"/>
        <v>RPT445-1</v>
      </c>
      <c r="I29" s="26">
        <f t="shared" si="8"/>
        <v>106.5</v>
      </c>
      <c r="K29" s="15">
        <v>45387</v>
      </c>
      <c r="L29" s="2" t="s">
        <v>53</v>
      </c>
      <c r="M29" s="2" t="s">
        <v>61</v>
      </c>
      <c r="N29" s="2"/>
      <c r="O29" s="2" t="s">
        <v>61</v>
      </c>
      <c r="P29" s="2" t="s">
        <v>62</v>
      </c>
      <c r="Q29" s="2" t="s">
        <v>62</v>
      </c>
      <c r="R29" s="16">
        <v>0</v>
      </c>
      <c r="S29" s="16">
        <v>106.5</v>
      </c>
      <c r="T29" s="16">
        <f t="shared" si="1"/>
        <v>106.5</v>
      </c>
      <c r="U29" s="16">
        <v>106.5</v>
      </c>
      <c r="V29" s="16">
        <v>106.5</v>
      </c>
      <c r="W29" s="16">
        <v>0</v>
      </c>
      <c r="X29" s="17">
        <v>0</v>
      </c>
      <c r="Y29" s="2"/>
      <c r="Z29" s="2" t="s">
        <v>55</v>
      </c>
      <c r="AA29" s="2" t="s">
        <v>56</v>
      </c>
      <c r="AB29" s="2"/>
      <c r="AC29" s="2" t="s">
        <v>63</v>
      </c>
    </row>
    <row r="30" spans="1:29" x14ac:dyDescent="0.25">
      <c r="A30">
        <f t="shared" si="0"/>
        <v>45397</v>
      </c>
      <c r="B30">
        <f t="shared" si="2"/>
        <v>800</v>
      </c>
      <c r="C30" s="27" t="str">
        <f>INDEX(ChartOfAccounts!B:B,MATCH('Xero Demo Data'!B30,ChartOfAccounts!A:A,0))</f>
        <v>Accounts Payable</v>
      </c>
      <c r="D30" s="25">
        <f t="shared" si="3"/>
        <v>45397</v>
      </c>
      <c r="E30" s="27" t="str">
        <f t="shared" si="4"/>
        <v>JD</v>
      </c>
      <c r="F30" t="str">
        <f t="shared" si="5"/>
        <v>PowerDirect</v>
      </c>
      <c r="G30" t="str">
        <f t="shared" si="6"/>
        <v>Payment: PowerDirect</v>
      </c>
      <c r="H30" t="str">
        <f t="shared" si="7"/>
        <v>RPT445-1</v>
      </c>
      <c r="I30" s="26">
        <f t="shared" si="8"/>
        <v>-106.5</v>
      </c>
      <c r="K30" s="15">
        <v>45397</v>
      </c>
      <c r="L30" s="2" t="s">
        <v>58</v>
      </c>
      <c r="M30" s="2" t="s">
        <v>61</v>
      </c>
      <c r="N30" s="2"/>
      <c r="O30" s="2" t="s">
        <v>64</v>
      </c>
      <c r="P30" s="2"/>
      <c r="Q30" s="2" t="s">
        <v>62</v>
      </c>
      <c r="R30" s="16">
        <v>106.5</v>
      </c>
      <c r="S30" s="16">
        <v>0</v>
      </c>
      <c r="T30" s="16">
        <f t="shared" si="1"/>
        <v>0</v>
      </c>
      <c r="U30" s="16">
        <v>-106.5</v>
      </c>
      <c r="V30" s="16">
        <v>-106.5</v>
      </c>
      <c r="W30" s="16">
        <v>0</v>
      </c>
      <c r="X30" s="17">
        <v>0</v>
      </c>
      <c r="Y30" s="2"/>
      <c r="Z30" s="2" t="s">
        <v>55</v>
      </c>
      <c r="AA30" s="2" t="s">
        <v>56</v>
      </c>
      <c r="AB30" s="2"/>
      <c r="AC30" s="2" t="s">
        <v>60</v>
      </c>
    </row>
    <row r="31" spans="1:29" x14ac:dyDescent="0.25">
      <c r="A31">
        <f t="shared" si="0"/>
        <v>45416</v>
      </c>
      <c r="B31">
        <f t="shared" si="2"/>
        <v>800</v>
      </c>
      <c r="C31" s="27" t="str">
        <f>INDEX(ChartOfAccounts!B:B,MATCH('Xero Demo Data'!B31,ChartOfAccounts!A:A,0))</f>
        <v>Accounts Payable</v>
      </c>
      <c r="D31" s="25">
        <f t="shared" si="3"/>
        <v>45416</v>
      </c>
      <c r="E31" s="27" t="str">
        <f t="shared" si="4"/>
        <v>JC</v>
      </c>
      <c r="F31" t="str">
        <f t="shared" si="5"/>
        <v>Truxton Property Management</v>
      </c>
      <c r="G31" t="str">
        <f t="shared" si="6"/>
        <v>Truxton Property Management</v>
      </c>
      <c r="H31" t="str">
        <f t="shared" si="7"/>
        <v>RPT469-1</v>
      </c>
      <c r="I31" s="26">
        <f t="shared" si="8"/>
        <v>1181.25</v>
      </c>
      <c r="K31" s="15">
        <v>45416</v>
      </c>
      <c r="L31" s="2" t="s">
        <v>53</v>
      </c>
      <c r="M31" s="2" t="s">
        <v>65</v>
      </c>
      <c r="N31" s="2"/>
      <c r="O31" s="2" t="s">
        <v>65</v>
      </c>
      <c r="P31" s="2" t="s">
        <v>66</v>
      </c>
      <c r="Q31" s="2" t="s">
        <v>66</v>
      </c>
      <c r="R31" s="16">
        <v>0</v>
      </c>
      <c r="S31" s="16">
        <v>1181.25</v>
      </c>
      <c r="T31" s="16">
        <f t="shared" si="1"/>
        <v>1181.25</v>
      </c>
      <c r="U31" s="16">
        <v>1181.25</v>
      </c>
      <c r="V31" s="16">
        <v>1181.25</v>
      </c>
      <c r="W31" s="16">
        <v>0</v>
      </c>
      <c r="X31" s="17">
        <v>0</v>
      </c>
      <c r="Y31" s="2"/>
      <c r="Z31" s="2" t="s">
        <v>55</v>
      </c>
      <c r="AA31" s="2" t="s">
        <v>56</v>
      </c>
      <c r="AB31" s="2"/>
      <c r="AC31" s="2" t="s">
        <v>67</v>
      </c>
    </row>
    <row r="32" spans="1:29" x14ac:dyDescent="0.25">
      <c r="A32">
        <f t="shared" si="0"/>
        <v>45418</v>
      </c>
      <c r="B32">
        <f t="shared" si="2"/>
        <v>800</v>
      </c>
      <c r="C32" s="27" t="str">
        <f>INDEX(ChartOfAccounts!B:B,MATCH('Xero Demo Data'!B32,ChartOfAccounts!A:A,0))</f>
        <v>Accounts Payable</v>
      </c>
      <c r="D32" s="25">
        <f t="shared" si="3"/>
        <v>45418</v>
      </c>
      <c r="E32" s="27" t="str">
        <f t="shared" si="4"/>
        <v>JC</v>
      </c>
      <c r="F32" t="str">
        <f t="shared" si="5"/>
        <v>PowerDirect</v>
      </c>
      <c r="G32" t="str">
        <f t="shared" si="6"/>
        <v>PowerDirect</v>
      </c>
      <c r="H32" t="str">
        <f t="shared" si="7"/>
        <v>RPT445-1</v>
      </c>
      <c r="I32" s="26">
        <f t="shared" si="8"/>
        <v>119.08</v>
      </c>
      <c r="K32" s="15">
        <v>45418</v>
      </c>
      <c r="L32" s="2" t="s">
        <v>53</v>
      </c>
      <c r="M32" s="2" t="s">
        <v>61</v>
      </c>
      <c r="N32" s="2"/>
      <c r="O32" s="2" t="s">
        <v>61</v>
      </c>
      <c r="P32" s="2" t="s">
        <v>62</v>
      </c>
      <c r="Q32" s="2" t="s">
        <v>62</v>
      </c>
      <c r="R32" s="16">
        <v>0</v>
      </c>
      <c r="S32" s="16">
        <v>119.08</v>
      </c>
      <c r="T32" s="16">
        <f t="shared" si="1"/>
        <v>1300.33</v>
      </c>
      <c r="U32" s="16">
        <v>119.08</v>
      </c>
      <c r="V32" s="16">
        <v>119.08</v>
      </c>
      <c r="W32" s="16">
        <v>0</v>
      </c>
      <c r="X32" s="17">
        <v>0</v>
      </c>
      <c r="Y32" s="2"/>
      <c r="Z32" s="2" t="s">
        <v>55</v>
      </c>
      <c r="AA32" s="2" t="s">
        <v>56</v>
      </c>
      <c r="AB32" s="2"/>
      <c r="AC32" s="2" t="s">
        <v>63</v>
      </c>
    </row>
    <row r="33" spans="1:29" x14ac:dyDescent="0.25">
      <c r="A33">
        <f t="shared" si="0"/>
        <v>45420</v>
      </c>
      <c r="B33">
        <f t="shared" si="2"/>
        <v>800</v>
      </c>
      <c r="C33" s="27" t="str">
        <f>INDEX(ChartOfAccounts!B:B,MATCH('Xero Demo Data'!B33,ChartOfAccounts!A:A,0))</f>
        <v>Accounts Payable</v>
      </c>
      <c r="D33" s="25">
        <f t="shared" si="3"/>
        <v>45420</v>
      </c>
      <c r="E33" s="27" t="str">
        <f t="shared" si="4"/>
        <v>JC</v>
      </c>
      <c r="F33" t="str">
        <f t="shared" si="5"/>
        <v>Net Connect</v>
      </c>
      <c r="G33" t="str">
        <f t="shared" si="6"/>
        <v>Net Connect</v>
      </c>
      <c r="H33" t="str">
        <f t="shared" si="7"/>
        <v>RPT489-1</v>
      </c>
      <c r="I33" s="26">
        <f t="shared" si="8"/>
        <v>44.92</v>
      </c>
      <c r="K33" s="15">
        <v>45420</v>
      </c>
      <c r="L33" s="2" t="s">
        <v>53</v>
      </c>
      <c r="M33" s="2" t="s">
        <v>68</v>
      </c>
      <c r="N33" s="2"/>
      <c r="O33" s="2" t="s">
        <v>68</v>
      </c>
      <c r="P33" s="2" t="s">
        <v>69</v>
      </c>
      <c r="Q33" s="2" t="s">
        <v>69</v>
      </c>
      <c r="R33" s="16">
        <v>0</v>
      </c>
      <c r="S33" s="16">
        <v>44.92</v>
      </c>
      <c r="T33" s="16">
        <f t="shared" si="1"/>
        <v>1345.25</v>
      </c>
      <c r="U33" s="16">
        <v>44.92</v>
      </c>
      <c r="V33" s="16">
        <v>44.92</v>
      </c>
      <c r="W33" s="16">
        <v>0</v>
      </c>
      <c r="X33" s="17">
        <v>0</v>
      </c>
      <c r="Y33" s="2"/>
      <c r="Z33" s="2" t="s">
        <v>55</v>
      </c>
      <c r="AA33" s="2" t="s">
        <v>56</v>
      </c>
      <c r="AB33" s="2"/>
      <c r="AC33" s="2" t="s">
        <v>70</v>
      </c>
    </row>
    <row r="34" spans="1:29" x14ac:dyDescent="0.25">
      <c r="A34">
        <f t="shared" si="0"/>
        <v>45420</v>
      </c>
      <c r="B34">
        <f t="shared" si="2"/>
        <v>800</v>
      </c>
      <c r="C34" s="27" t="str">
        <f>INDEX(ChartOfAccounts!B:B,MATCH('Xero Demo Data'!B34,ChartOfAccounts!A:A,0))</f>
        <v>Accounts Payable</v>
      </c>
      <c r="D34" s="25">
        <f t="shared" si="3"/>
        <v>45420</v>
      </c>
      <c r="E34" s="27" t="str">
        <f t="shared" si="4"/>
        <v>JC</v>
      </c>
      <c r="F34" t="str">
        <f t="shared" si="5"/>
        <v>PC Complete</v>
      </c>
      <c r="G34" t="str">
        <f t="shared" si="6"/>
        <v>PC Complete</v>
      </c>
      <c r="H34" t="str">
        <f t="shared" si="7"/>
        <v>720-1</v>
      </c>
      <c r="I34" s="26">
        <f t="shared" si="8"/>
        <v>1900</v>
      </c>
      <c r="K34" s="15">
        <v>45420</v>
      </c>
      <c r="L34" s="2" t="s">
        <v>53</v>
      </c>
      <c r="M34" s="2" t="s">
        <v>71</v>
      </c>
      <c r="N34" s="2"/>
      <c r="O34" s="2" t="s">
        <v>71</v>
      </c>
      <c r="P34" s="2" t="s">
        <v>72</v>
      </c>
      <c r="Q34" s="2" t="s">
        <v>72</v>
      </c>
      <c r="R34" s="16">
        <v>0</v>
      </c>
      <c r="S34" s="16">
        <v>1900</v>
      </c>
      <c r="T34" s="16">
        <f t="shared" si="1"/>
        <v>3245.25</v>
      </c>
      <c r="U34" s="16">
        <v>1900</v>
      </c>
      <c r="V34" s="16">
        <v>1900</v>
      </c>
      <c r="W34" s="16">
        <v>0</v>
      </c>
      <c r="X34" s="17">
        <v>0</v>
      </c>
      <c r="Y34" s="2"/>
      <c r="Z34" s="2" t="s">
        <v>55</v>
      </c>
      <c r="AA34" s="2" t="s">
        <v>56</v>
      </c>
      <c r="AB34" s="2"/>
      <c r="AC34" s="2" t="s">
        <v>73</v>
      </c>
    </row>
    <row r="35" spans="1:29" x14ac:dyDescent="0.25">
      <c r="A35">
        <f t="shared" si="0"/>
        <v>45428</v>
      </c>
      <c r="B35">
        <f t="shared" si="2"/>
        <v>800</v>
      </c>
      <c r="C35" s="27" t="str">
        <f>INDEX(ChartOfAccounts!B:B,MATCH('Xero Demo Data'!B35,ChartOfAccounts!A:A,0))</f>
        <v>Accounts Payable</v>
      </c>
      <c r="D35" s="25">
        <f t="shared" si="3"/>
        <v>45428</v>
      </c>
      <c r="E35" s="27" t="str">
        <f t="shared" si="4"/>
        <v>JD</v>
      </c>
      <c r="F35" t="str">
        <f t="shared" si="5"/>
        <v>PowerDirect</v>
      </c>
      <c r="G35" t="str">
        <f t="shared" si="6"/>
        <v>Payment: PowerDirect</v>
      </c>
      <c r="H35" t="str">
        <f t="shared" si="7"/>
        <v>RPT445-1</v>
      </c>
      <c r="I35" s="26">
        <f t="shared" si="8"/>
        <v>-119.08</v>
      </c>
      <c r="K35" s="15">
        <v>45428</v>
      </c>
      <c r="L35" s="2" t="s">
        <v>58</v>
      </c>
      <c r="M35" s="2" t="s">
        <v>61</v>
      </c>
      <c r="N35" s="2"/>
      <c r="O35" s="2" t="s">
        <v>64</v>
      </c>
      <c r="P35" s="2"/>
      <c r="Q35" s="2" t="s">
        <v>62</v>
      </c>
      <c r="R35" s="16">
        <v>119.08</v>
      </c>
      <c r="S35" s="16">
        <v>0</v>
      </c>
      <c r="T35" s="16">
        <f t="shared" si="1"/>
        <v>3126.17</v>
      </c>
      <c r="U35" s="16">
        <v>-119.08</v>
      </c>
      <c r="V35" s="16">
        <v>-119.08</v>
      </c>
      <c r="W35" s="16">
        <v>0</v>
      </c>
      <c r="X35" s="17">
        <v>0</v>
      </c>
      <c r="Y35" s="2"/>
      <c r="Z35" s="2" t="s">
        <v>55</v>
      </c>
      <c r="AA35" s="2" t="s">
        <v>56</v>
      </c>
      <c r="AB35" s="2"/>
      <c r="AC35" s="2" t="s">
        <v>60</v>
      </c>
    </row>
    <row r="36" spans="1:29" x14ac:dyDescent="0.25">
      <c r="A36">
        <f t="shared" si="0"/>
        <v>45430</v>
      </c>
      <c r="B36">
        <f t="shared" si="2"/>
        <v>800</v>
      </c>
      <c r="C36" s="27" t="str">
        <f>INDEX(ChartOfAccounts!B:B,MATCH('Xero Demo Data'!B36,ChartOfAccounts!A:A,0))</f>
        <v>Accounts Payable</v>
      </c>
      <c r="D36" s="25">
        <f t="shared" si="3"/>
        <v>45430</v>
      </c>
      <c r="E36" s="27" t="str">
        <f t="shared" si="4"/>
        <v>JD</v>
      </c>
      <c r="F36" t="str">
        <f t="shared" si="5"/>
        <v>Truxton Property Management</v>
      </c>
      <c r="G36" t="str">
        <f t="shared" si="6"/>
        <v>Payment: Truxton Property Management</v>
      </c>
      <c r="H36" t="str">
        <f t="shared" si="7"/>
        <v>RPT469-1</v>
      </c>
      <c r="I36" s="26">
        <f t="shared" si="8"/>
        <v>-1181.25</v>
      </c>
      <c r="K36" s="15">
        <v>45430</v>
      </c>
      <c r="L36" s="2" t="s">
        <v>58</v>
      </c>
      <c r="M36" s="2" t="s">
        <v>65</v>
      </c>
      <c r="N36" s="2"/>
      <c r="O36" s="2" t="s">
        <v>74</v>
      </c>
      <c r="P36" s="2"/>
      <c r="Q36" s="2" t="s">
        <v>66</v>
      </c>
      <c r="R36" s="16">
        <v>1181.25</v>
      </c>
      <c r="S36" s="16">
        <v>0</v>
      </c>
      <c r="T36" s="16">
        <f t="shared" si="1"/>
        <v>1944.92</v>
      </c>
      <c r="U36" s="16">
        <v>-1181.25</v>
      </c>
      <c r="V36" s="16">
        <v>-1181.25</v>
      </c>
      <c r="W36" s="16">
        <v>0</v>
      </c>
      <c r="X36" s="17">
        <v>0</v>
      </c>
      <c r="Y36" s="2"/>
      <c r="Z36" s="2" t="s">
        <v>55</v>
      </c>
      <c r="AA36" s="2" t="s">
        <v>56</v>
      </c>
      <c r="AB36" s="2"/>
      <c r="AC36" s="2" t="s">
        <v>60</v>
      </c>
    </row>
    <row r="37" spans="1:29" x14ac:dyDescent="0.25">
      <c r="A37">
        <f t="shared" si="0"/>
        <v>45430</v>
      </c>
      <c r="B37">
        <f t="shared" si="2"/>
        <v>800</v>
      </c>
      <c r="C37" s="27" t="str">
        <f>INDEX(ChartOfAccounts!B:B,MATCH('Xero Demo Data'!B37,ChartOfAccounts!A:A,0))</f>
        <v>Accounts Payable</v>
      </c>
      <c r="D37" s="25">
        <f t="shared" si="3"/>
        <v>45430</v>
      </c>
      <c r="E37" s="27" t="str">
        <f t="shared" si="4"/>
        <v>JD</v>
      </c>
      <c r="F37" t="str">
        <f t="shared" si="5"/>
        <v>PC Complete</v>
      </c>
      <c r="G37" t="str">
        <f t="shared" si="6"/>
        <v>Payment: PC Complete</v>
      </c>
      <c r="H37" t="str">
        <f t="shared" si="7"/>
        <v>720-1</v>
      </c>
      <c r="I37" s="26">
        <f t="shared" si="8"/>
        <v>-1900</v>
      </c>
      <c r="K37" s="15">
        <v>45430</v>
      </c>
      <c r="L37" s="2" t="s">
        <v>58</v>
      </c>
      <c r="M37" s="2" t="s">
        <v>71</v>
      </c>
      <c r="N37" s="2"/>
      <c r="O37" s="2" t="s">
        <v>75</v>
      </c>
      <c r="P37" s="2"/>
      <c r="Q37" s="2" t="s">
        <v>72</v>
      </c>
      <c r="R37" s="16">
        <v>1900</v>
      </c>
      <c r="S37" s="16">
        <v>0</v>
      </c>
      <c r="T37" s="16">
        <f t="shared" si="1"/>
        <v>44.920000000000073</v>
      </c>
      <c r="U37" s="16">
        <v>-1900</v>
      </c>
      <c r="V37" s="16">
        <v>-1900</v>
      </c>
      <c r="W37" s="16">
        <v>0</v>
      </c>
      <c r="X37" s="17">
        <v>0</v>
      </c>
      <c r="Y37" s="2"/>
      <c r="Z37" s="2" t="s">
        <v>55</v>
      </c>
      <c r="AA37" s="2" t="s">
        <v>56</v>
      </c>
      <c r="AB37" s="2"/>
      <c r="AC37" s="2" t="s">
        <v>60</v>
      </c>
    </row>
    <row r="38" spans="1:29" x14ac:dyDescent="0.25">
      <c r="A38">
        <f t="shared" si="0"/>
        <v>45430</v>
      </c>
      <c r="B38">
        <f t="shared" si="2"/>
        <v>800</v>
      </c>
      <c r="C38" s="27" t="str">
        <f>INDEX(ChartOfAccounts!B:B,MATCH('Xero Demo Data'!B38,ChartOfAccounts!A:A,0))</f>
        <v>Accounts Payable</v>
      </c>
      <c r="D38" s="25">
        <f t="shared" si="3"/>
        <v>45430</v>
      </c>
      <c r="E38" s="27" t="str">
        <f t="shared" si="4"/>
        <v>JD</v>
      </c>
      <c r="F38" t="str">
        <f t="shared" si="5"/>
        <v>Xero</v>
      </c>
      <c r="G38" t="str">
        <f t="shared" si="6"/>
        <v>Payment: Xero</v>
      </c>
      <c r="H38" t="str">
        <f t="shared" si="7"/>
        <v>RPT402-1</v>
      </c>
      <c r="I38" s="26">
        <f t="shared" si="8"/>
        <v>-56.35</v>
      </c>
      <c r="K38" s="15">
        <v>45430</v>
      </c>
      <c r="L38" s="2" t="s">
        <v>58</v>
      </c>
      <c r="M38" s="2" t="s">
        <v>76</v>
      </c>
      <c r="N38" s="2"/>
      <c r="O38" s="2" t="s">
        <v>77</v>
      </c>
      <c r="P38" s="2"/>
      <c r="Q38" s="2" t="s">
        <v>78</v>
      </c>
      <c r="R38" s="16">
        <v>56.35</v>
      </c>
      <c r="S38" s="16">
        <v>0</v>
      </c>
      <c r="T38" s="16">
        <f t="shared" si="1"/>
        <v>-11.429999999999929</v>
      </c>
      <c r="U38" s="16">
        <v>-56.35</v>
      </c>
      <c r="V38" s="16">
        <v>-56.35</v>
      </c>
      <c r="W38" s="16">
        <v>0</v>
      </c>
      <c r="X38" s="17">
        <v>0</v>
      </c>
      <c r="Y38" s="2"/>
      <c r="Z38" s="2" t="s">
        <v>55</v>
      </c>
      <c r="AA38" s="2" t="s">
        <v>56</v>
      </c>
      <c r="AB38" s="2"/>
      <c r="AC38" s="2" t="s">
        <v>60</v>
      </c>
    </row>
    <row r="39" spans="1:29" x14ac:dyDescent="0.25">
      <c r="A39">
        <f t="shared" si="0"/>
        <v>45430</v>
      </c>
      <c r="B39">
        <f t="shared" si="2"/>
        <v>800</v>
      </c>
      <c r="C39" s="27" t="str">
        <f>INDEX(ChartOfAccounts!B:B,MATCH('Xero Demo Data'!B39,ChartOfAccounts!A:A,0))</f>
        <v>Accounts Payable</v>
      </c>
      <c r="D39" s="25">
        <f t="shared" si="3"/>
        <v>45430</v>
      </c>
      <c r="E39" s="27" t="str">
        <f t="shared" si="4"/>
        <v>JC</v>
      </c>
      <c r="F39" t="str">
        <f t="shared" si="5"/>
        <v>Xero</v>
      </c>
      <c r="G39" t="str">
        <f t="shared" si="6"/>
        <v>Xero</v>
      </c>
      <c r="H39" t="str">
        <f t="shared" si="7"/>
        <v>RPT402-1</v>
      </c>
      <c r="I39" s="26">
        <f t="shared" si="8"/>
        <v>56.35</v>
      </c>
      <c r="K39" s="15">
        <v>45430</v>
      </c>
      <c r="L39" s="2" t="s">
        <v>53</v>
      </c>
      <c r="M39" s="2" t="s">
        <v>76</v>
      </c>
      <c r="N39" s="2"/>
      <c r="O39" s="2" t="s">
        <v>76</v>
      </c>
      <c r="P39" s="2" t="s">
        <v>78</v>
      </c>
      <c r="Q39" s="2" t="s">
        <v>78</v>
      </c>
      <c r="R39" s="16">
        <v>0</v>
      </c>
      <c r="S39" s="16">
        <v>56.35</v>
      </c>
      <c r="T39" s="16">
        <f t="shared" si="1"/>
        <v>44.920000000000073</v>
      </c>
      <c r="U39" s="16">
        <v>56.35</v>
      </c>
      <c r="V39" s="16">
        <v>56.35</v>
      </c>
      <c r="W39" s="16">
        <v>0</v>
      </c>
      <c r="X39" s="17">
        <v>0</v>
      </c>
      <c r="Y39" s="2"/>
      <c r="Z39" s="2" t="s">
        <v>55</v>
      </c>
      <c r="AA39" s="2" t="s">
        <v>56</v>
      </c>
      <c r="AB39" s="2"/>
      <c r="AC39" s="2" t="s">
        <v>79</v>
      </c>
    </row>
    <row r="40" spans="1:29" x14ac:dyDescent="0.25">
      <c r="A40">
        <f t="shared" si="0"/>
        <v>45430</v>
      </c>
      <c r="B40">
        <f t="shared" si="2"/>
        <v>800</v>
      </c>
      <c r="C40" s="27" t="str">
        <f>INDEX(ChartOfAccounts!B:B,MATCH('Xero Demo Data'!B40,ChartOfAccounts!A:A,0))</f>
        <v>Accounts Payable</v>
      </c>
      <c r="D40" s="25">
        <f t="shared" si="3"/>
        <v>45430</v>
      </c>
      <c r="E40" s="27" t="str">
        <f t="shared" si="4"/>
        <v>JD</v>
      </c>
      <c r="F40" t="str">
        <f t="shared" si="5"/>
        <v>Net Connect</v>
      </c>
      <c r="G40" t="str">
        <f t="shared" si="6"/>
        <v>Payment: Net Connect</v>
      </c>
      <c r="H40" t="str">
        <f t="shared" si="7"/>
        <v>RPT489-1</v>
      </c>
      <c r="I40" s="26">
        <f t="shared" si="8"/>
        <v>-44.92</v>
      </c>
      <c r="K40" s="15">
        <v>45430</v>
      </c>
      <c r="L40" s="2" t="s">
        <v>58</v>
      </c>
      <c r="M40" s="2" t="s">
        <v>68</v>
      </c>
      <c r="N40" s="2"/>
      <c r="O40" s="2" t="s">
        <v>80</v>
      </c>
      <c r="P40" s="2"/>
      <c r="Q40" s="2" t="s">
        <v>69</v>
      </c>
      <c r="R40" s="16">
        <v>44.92</v>
      </c>
      <c r="S40" s="16">
        <v>0</v>
      </c>
      <c r="T40" s="16">
        <f t="shared" si="1"/>
        <v>7.1054273576010019E-14</v>
      </c>
      <c r="U40" s="16">
        <v>-44.92</v>
      </c>
      <c r="V40" s="16">
        <v>-44.92</v>
      </c>
      <c r="W40" s="16">
        <v>0</v>
      </c>
      <c r="X40" s="17">
        <v>0</v>
      </c>
      <c r="Y40" s="2"/>
      <c r="Z40" s="2" t="s">
        <v>55</v>
      </c>
      <c r="AA40" s="2" t="s">
        <v>56</v>
      </c>
      <c r="AB40" s="2"/>
      <c r="AC40" s="2" t="s">
        <v>60</v>
      </c>
    </row>
    <row r="41" spans="1:29" x14ac:dyDescent="0.25">
      <c r="A41">
        <f t="shared" si="0"/>
        <v>45446</v>
      </c>
      <c r="B41">
        <f t="shared" si="2"/>
        <v>800</v>
      </c>
      <c r="C41" s="27" t="str">
        <f>INDEX(ChartOfAccounts!B:B,MATCH('Xero Demo Data'!B41,ChartOfAccounts!A:A,0))</f>
        <v>Accounts Payable</v>
      </c>
      <c r="D41" s="25">
        <f t="shared" si="3"/>
        <v>45446</v>
      </c>
      <c r="E41" s="27" t="str">
        <f t="shared" si="4"/>
        <v>JC</v>
      </c>
      <c r="F41" t="str">
        <f t="shared" si="5"/>
        <v>Swanston Security</v>
      </c>
      <c r="G41" t="str">
        <f t="shared" si="6"/>
        <v>Swanston Security</v>
      </c>
      <c r="H41" t="str">
        <f t="shared" si="7"/>
        <v>RPT429-1</v>
      </c>
      <c r="I41" s="26">
        <f t="shared" si="8"/>
        <v>59.54</v>
      </c>
      <c r="K41" s="15">
        <v>45446</v>
      </c>
      <c r="L41" s="2" t="s">
        <v>53</v>
      </c>
      <c r="M41" s="2" t="s">
        <v>81</v>
      </c>
      <c r="N41" s="2"/>
      <c r="O41" s="2" t="s">
        <v>81</v>
      </c>
      <c r="P41" s="2" t="s">
        <v>82</v>
      </c>
      <c r="Q41" s="2" t="s">
        <v>82</v>
      </c>
      <c r="R41" s="16">
        <v>0</v>
      </c>
      <c r="S41" s="16">
        <v>59.54</v>
      </c>
      <c r="T41" s="16">
        <f t="shared" si="1"/>
        <v>59.54000000000007</v>
      </c>
      <c r="U41" s="16">
        <v>59.54</v>
      </c>
      <c r="V41" s="16">
        <v>59.54</v>
      </c>
      <c r="W41" s="16">
        <v>0</v>
      </c>
      <c r="X41" s="17">
        <v>0</v>
      </c>
      <c r="Y41" s="2"/>
      <c r="Z41" s="2" t="s">
        <v>55</v>
      </c>
      <c r="AA41" s="2" t="s">
        <v>56</v>
      </c>
      <c r="AB41" s="2"/>
      <c r="AC41" s="2" t="s">
        <v>83</v>
      </c>
    </row>
    <row r="42" spans="1:29" x14ac:dyDescent="0.25">
      <c r="A42">
        <f t="shared" si="0"/>
        <v>45447</v>
      </c>
      <c r="B42">
        <f t="shared" si="2"/>
        <v>800</v>
      </c>
      <c r="C42" s="27" t="str">
        <f>INDEX(ChartOfAccounts!B:B,MATCH('Xero Demo Data'!B42,ChartOfAccounts!A:A,0))</f>
        <v>Accounts Payable</v>
      </c>
      <c r="D42" s="25">
        <f t="shared" si="3"/>
        <v>45447</v>
      </c>
      <c r="E42" s="27" t="str">
        <f t="shared" si="4"/>
        <v>JC</v>
      </c>
      <c r="F42" t="str">
        <f t="shared" si="5"/>
        <v>Truxton Property Management</v>
      </c>
      <c r="G42" t="str">
        <f t="shared" si="6"/>
        <v>Truxton Property Management</v>
      </c>
      <c r="H42" t="str">
        <f t="shared" si="7"/>
        <v>RPT469-1</v>
      </c>
      <c r="I42" s="26">
        <f t="shared" si="8"/>
        <v>1181.25</v>
      </c>
      <c r="K42" s="15">
        <v>45447</v>
      </c>
      <c r="L42" s="2" t="s">
        <v>53</v>
      </c>
      <c r="M42" s="2" t="s">
        <v>65</v>
      </c>
      <c r="N42" s="2"/>
      <c r="O42" s="2" t="s">
        <v>65</v>
      </c>
      <c r="P42" s="2" t="s">
        <v>66</v>
      </c>
      <c r="Q42" s="2" t="s">
        <v>66</v>
      </c>
      <c r="R42" s="16">
        <v>0</v>
      </c>
      <c r="S42" s="16">
        <v>1181.25</v>
      </c>
      <c r="T42" s="16">
        <f t="shared" si="1"/>
        <v>1240.79</v>
      </c>
      <c r="U42" s="16">
        <v>1181.25</v>
      </c>
      <c r="V42" s="16">
        <v>1181.25</v>
      </c>
      <c r="W42" s="16">
        <v>0</v>
      </c>
      <c r="X42" s="17">
        <v>0</v>
      </c>
      <c r="Y42" s="2"/>
      <c r="Z42" s="2" t="s">
        <v>55</v>
      </c>
      <c r="AA42" s="2" t="s">
        <v>56</v>
      </c>
      <c r="AB42" s="2"/>
      <c r="AC42" s="2" t="s">
        <v>67</v>
      </c>
    </row>
    <row r="43" spans="1:29" x14ac:dyDescent="0.25">
      <c r="A43">
        <f t="shared" si="0"/>
        <v>45449</v>
      </c>
      <c r="B43">
        <f t="shared" si="2"/>
        <v>800</v>
      </c>
      <c r="C43" s="27" t="str">
        <f>INDEX(ChartOfAccounts!B:B,MATCH('Xero Demo Data'!B43,ChartOfAccounts!A:A,0))</f>
        <v>Accounts Payable</v>
      </c>
      <c r="D43" s="25">
        <f t="shared" si="3"/>
        <v>45449</v>
      </c>
      <c r="E43" s="27" t="str">
        <f t="shared" si="4"/>
        <v>JD</v>
      </c>
      <c r="F43" t="str">
        <f t="shared" si="5"/>
        <v>Swanston Security</v>
      </c>
      <c r="G43" t="str">
        <f t="shared" si="6"/>
        <v>Swanston Security</v>
      </c>
      <c r="H43" t="str">
        <f t="shared" si="7"/>
        <v>RPT429-1</v>
      </c>
      <c r="I43" s="26">
        <f t="shared" si="8"/>
        <v>-25.44</v>
      </c>
      <c r="K43" s="15">
        <v>45449</v>
      </c>
      <c r="L43" s="2" t="s">
        <v>84</v>
      </c>
      <c r="M43" s="2" t="s">
        <v>81</v>
      </c>
      <c r="N43" s="2"/>
      <c r="O43" s="2" t="s">
        <v>81</v>
      </c>
      <c r="P43" s="2" t="s">
        <v>82</v>
      </c>
      <c r="Q43" s="2" t="s">
        <v>82</v>
      </c>
      <c r="R43" s="16">
        <v>25.44</v>
      </c>
      <c r="S43" s="16">
        <v>0</v>
      </c>
      <c r="T43" s="16">
        <f t="shared" si="1"/>
        <v>1215.3499999999999</v>
      </c>
      <c r="U43" s="16">
        <v>-25.44</v>
      </c>
      <c r="V43" s="16">
        <v>-25.44</v>
      </c>
      <c r="W43" s="16">
        <v>0</v>
      </c>
      <c r="X43" s="17">
        <v>0</v>
      </c>
      <c r="Y43" s="2"/>
      <c r="Z43" s="2" t="s">
        <v>55</v>
      </c>
      <c r="AA43" s="2" t="s">
        <v>56</v>
      </c>
      <c r="AB43" s="2"/>
      <c r="AC43" s="2" t="s">
        <v>83</v>
      </c>
    </row>
    <row r="44" spans="1:29" x14ac:dyDescent="0.25">
      <c r="A44">
        <f t="shared" si="0"/>
        <v>45449</v>
      </c>
      <c r="B44">
        <f t="shared" si="2"/>
        <v>800</v>
      </c>
      <c r="C44" s="27" t="str">
        <f>INDEX(ChartOfAccounts!B:B,MATCH('Xero Demo Data'!B44,ChartOfAccounts!A:A,0))</f>
        <v>Accounts Payable</v>
      </c>
      <c r="D44" s="25">
        <f t="shared" si="3"/>
        <v>45449</v>
      </c>
      <c r="E44" s="27" t="str">
        <f t="shared" si="4"/>
        <v>JC</v>
      </c>
      <c r="F44" t="str">
        <f t="shared" si="5"/>
        <v>PowerDirect</v>
      </c>
      <c r="G44" t="str">
        <f t="shared" si="6"/>
        <v>PowerDirect</v>
      </c>
      <c r="H44" t="str">
        <f t="shared" si="7"/>
        <v>RPT445-1</v>
      </c>
      <c r="I44" s="26">
        <f t="shared" si="8"/>
        <v>135.85</v>
      </c>
      <c r="K44" s="15">
        <v>45449</v>
      </c>
      <c r="L44" s="2" t="s">
        <v>53</v>
      </c>
      <c r="M44" s="2" t="s">
        <v>61</v>
      </c>
      <c r="N44" s="2"/>
      <c r="O44" s="2" t="s">
        <v>61</v>
      </c>
      <c r="P44" s="2" t="s">
        <v>62</v>
      </c>
      <c r="Q44" s="2" t="s">
        <v>62</v>
      </c>
      <c r="R44" s="16">
        <v>0</v>
      </c>
      <c r="S44" s="16">
        <v>135.85</v>
      </c>
      <c r="T44" s="16">
        <f t="shared" si="1"/>
        <v>1351.1999999999998</v>
      </c>
      <c r="U44" s="16">
        <v>135.85</v>
      </c>
      <c r="V44" s="16">
        <v>135.85</v>
      </c>
      <c r="W44" s="16">
        <v>0</v>
      </c>
      <c r="X44" s="17">
        <v>0</v>
      </c>
      <c r="Y44" s="2"/>
      <c r="Z44" s="2" t="s">
        <v>55</v>
      </c>
      <c r="AA44" s="2" t="s">
        <v>56</v>
      </c>
      <c r="AB44" s="2"/>
      <c r="AC44" s="2" t="s">
        <v>63</v>
      </c>
    </row>
    <row r="45" spans="1:29" x14ac:dyDescent="0.25">
      <c r="A45">
        <f t="shared" si="0"/>
        <v>45449</v>
      </c>
      <c r="B45">
        <f t="shared" si="2"/>
        <v>800</v>
      </c>
      <c r="C45" s="27" t="str">
        <f>INDEX(ChartOfAccounts!B:B,MATCH('Xero Demo Data'!B45,ChartOfAccounts!A:A,0))</f>
        <v>Accounts Payable</v>
      </c>
      <c r="D45" s="25">
        <f t="shared" si="3"/>
        <v>45449</v>
      </c>
      <c r="E45" s="27" t="str">
        <f t="shared" si="4"/>
        <v>JD</v>
      </c>
      <c r="F45" t="str">
        <f t="shared" si="5"/>
        <v>Swanston Security</v>
      </c>
      <c r="G45" t="str">
        <f t="shared" si="6"/>
        <v>Swanston Security</v>
      </c>
      <c r="H45" t="str">
        <f t="shared" si="7"/>
        <v>RPT429-1</v>
      </c>
      <c r="I45" s="26">
        <f t="shared" si="8"/>
        <v>-25.44</v>
      </c>
      <c r="K45" s="15">
        <v>45449</v>
      </c>
      <c r="L45" s="2" t="s">
        <v>85</v>
      </c>
      <c r="M45" s="2" t="s">
        <v>81</v>
      </c>
      <c r="N45" s="2"/>
      <c r="O45" s="2" t="s">
        <v>81</v>
      </c>
      <c r="P45" s="2"/>
      <c r="Q45" s="2" t="s">
        <v>82</v>
      </c>
      <c r="R45" s="16">
        <v>25.44</v>
      </c>
      <c r="S45" s="16">
        <v>0</v>
      </c>
      <c r="T45" s="16">
        <f t="shared" si="1"/>
        <v>1325.7599999999998</v>
      </c>
      <c r="U45" s="16">
        <v>-25.44</v>
      </c>
      <c r="V45" s="16">
        <v>-25.44</v>
      </c>
      <c r="W45" s="16">
        <v>0</v>
      </c>
      <c r="X45" s="17">
        <v>0</v>
      </c>
      <c r="Y45" s="2"/>
      <c r="Z45" s="2" t="s">
        <v>55</v>
      </c>
      <c r="AA45" s="2" t="s">
        <v>56</v>
      </c>
      <c r="AB45" s="2"/>
      <c r="AC45" s="2" t="s">
        <v>86</v>
      </c>
    </row>
    <row r="46" spans="1:29" x14ac:dyDescent="0.25">
      <c r="A46">
        <f t="shared" si="0"/>
        <v>45449</v>
      </c>
      <c r="B46">
        <f t="shared" si="2"/>
        <v>800</v>
      </c>
      <c r="C46" s="27" t="str">
        <f>INDEX(ChartOfAccounts!B:B,MATCH('Xero Demo Data'!B46,ChartOfAccounts!A:A,0))</f>
        <v>Accounts Payable</v>
      </c>
      <c r="D46" s="25">
        <f t="shared" si="3"/>
        <v>45449</v>
      </c>
      <c r="E46" s="27" t="str">
        <f t="shared" si="4"/>
        <v>JC</v>
      </c>
      <c r="F46" t="str">
        <f t="shared" si="5"/>
        <v>Swanston Security</v>
      </c>
      <c r="G46" t="str">
        <f t="shared" si="6"/>
        <v>Swanston Security</v>
      </c>
      <c r="H46" t="str">
        <f t="shared" si="7"/>
        <v>RPT429-1</v>
      </c>
      <c r="I46" s="26">
        <f t="shared" si="8"/>
        <v>25.44</v>
      </c>
      <c r="K46" s="15">
        <v>45449</v>
      </c>
      <c r="L46" s="2" t="s">
        <v>85</v>
      </c>
      <c r="M46" s="2" t="s">
        <v>81</v>
      </c>
      <c r="N46" s="2"/>
      <c r="O46" s="2" t="s">
        <v>81</v>
      </c>
      <c r="P46" s="2"/>
      <c r="Q46" s="2" t="s">
        <v>82</v>
      </c>
      <c r="R46" s="16">
        <v>0</v>
      </c>
      <c r="S46" s="16">
        <v>25.44</v>
      </c>
      <c r="T46" s="16">
        <f t="shared" si="1"/>
        <v>1351.1999999999998</v>
      </c>
      <c r="U46" s="16">
        <v>25.44</v>
      </c>
      <c r="V46" s="16">
        <v>25.44</v>
      </c>
      <c r="W46" s="16">
        <v>0</v>
      </c>
      <c r="X46" s="17">
        <v>0</v>
      </c>
      <c r="Y46" s="2"/>
      <c r="Z46" s="2" t="s">
        <v>55</v>
      </c>
      <c r="AA46" s="2" t="s">
        <v>56</v>
      </c>
      <c r="AB46" s="2"/>
      <c r="AC46" s="2" t="s">
        <v>86</v>
      </c>
    </row>
    <row r="47" spans="1:29" x14ac:dyDescent="0.25">
      <c r="A47">
        <f t="shared" si="0"/>
        <v>45450</v>
      </c>
      <c r="B47">
        <f t="shared" si="2"/>
        <v>800</v>
      </c>
      <c r="C47" s="27" t="str">
        <f>INDEX(ChartOfAccounts!B:B,MATCH('Xero Demo Data'!B47,ChartOfAccounts!A:A,0))</f>
        <v>Accounts Payable</v>
      </c>
      <c r="D47" s="25">
        <f t="shared" si="3"/>
        <v>45450</v>
      </c>
      <c r="E47" s="27" t="str">
        <f t="shared" si="4"/>
        <v>JC</v>
      </c>
      <c r="F47" t="str">
        <f t="shared" si="5"/>
        <v>PC Complete</v>
      </c>
      <c r="G47" t="str">
        <f t="shared" si="6"/>
        <v>PC Complete</v>
      </c>
      <c r="H47" t="str">
        <f t="shared" si="7"/>
        <v>720-2</v>
      </c>
      <c r="I47" s="26">
        <f t="shared" si="8"/>
        <v>1734.24</v>
      </c>
      <c r="K47" s="15">
        <v>45450</v>
      </c>
      <c r="L47" s="2" t="s">
        <v>53</v>
      </c>
      <c r="M47" s="2" t="s">
        <v>71</v>
      </c>
      <c r="N47" s="2"/>
      <c r="O47" s="2" t="s">
        <v>71</v>
      </c>
      <c r="P47" s="2" t="s">
        <v>87</v>
      </c>
      <c r="Q47" s="2" t="s">
        <v>87</v>
      </c>
      <c r="R47" s="16">
        <v>0</v>
      </c>
      <c r="S47" s="16">
        <v>1734.24</v>
      </c>
      <c r="T47" s="16">
        <f t="shared" si="1"/>
        <v>3085.4399999999996</v>
      </c>
      <c r="U47" s="16">
        <v>1734.24</v>
      </c>
      <c r="V47" s="16">
        <v>1734.24</v>
      </c>
      <c r="W47" s="16">
        <v>0</v>
      </c>
      <c r="X47" s="17">
        <v>0</v>
      </c>
      <c r="Y47" s="2"/>
      <c r="Z47" s="2" t="s">
        <v>55</v>
      </c>
      <c r="AA47" s="2" t="s">
        <v>56</v>
      </c>
      <c r="AB47" s="2"/>
      <c r="AC47" s="2" t="s">
        <v>88</v>
      </c>
    </row>
    <row r="48" spans="1:29" x14ac:dyDescent="0.25">
      <c r="A48">
        <f t="shared" si="0"/>
        <v>45451</v>
      </c>
      <c r="B48">
        <f t="shared" si="2"/>
        <v>800</v>
      </c>
      <c r="C48" s="27" t="str">
        <f>INDEX(ChartOfAccounts!B:B,MATCH('Xero Demo Data'!B48,ChartOfAccounts!A:A,0))</f>
        <v>Accounts Payable</v>
      </c>
      <c r="D48" s="25">
        <f t="shared" si="3"/>
        <v>45451</v>
      </c>
      <c r="E48" s="27" t="str">
        <f t="shared" si="4"/>
        <v>JC</v>
      </c>
      <c r="F48" t="str">
        <f t="shared" si="5"/>
        <v>Net Connect</v>
      </c>
      <c r="G48" t="str">
        <f t="shared" si="6"/>
        <v>Net Connect</v>
      </c>
      <c r="H48" t="str">
        <f t="shared" si="7"/>
        <v>RPT489-1</v>
      </c>
      <c r="I48" s="26">
        <f t="shared" si="8"/>
        <v>46.82</v>
      </c>
      <c r="K48" s="15">
        <v>45451</v>
      </c>
      <c r="L48" s="2" t="s">
        <v>53</v>
      </c>
      <c r="M48" s="2" t="s">
        <v>68</v>
      </c>
      <c r="N48" s="2"/>
      <c r="O48" s="2" t="s">
        <v>68</v>
      </c>
      <c r="P48" s="2" t="s">
        <v>69</v>
      </c>
      <c r="Q48" s="2" t="s">
        <v>69</v>
      </c>
      <c r="R48" s="16">
        <v>0</v>
      </c>
      <c r="S48" s="16">
        <v>46.82</v>
      </c>
      <c r="T48" s="16">
        <f t="shared" si="1"/>
        <v>3132.2599999999998</v>
      </c>
      <c r="U48" s="16">
        <v>46.82</v>
      </c>
      <c r="V48" s="16">
        <v>46.82</v>
      </c>
      <c r="W48" s="16">
        <v>0</v>
      </c>
      <c r="X48" s="17">
        <v>0</v>
      </c>
      <c r="Y48" s="2"/>
      <c r="Z48" s="2" t="s">
        <v>55</v>
      </c>
      <c r="AA48" s="2" t="s">
        <v>56</v>
      </c>
      <c r="AB48" s="2"/>
      <c r="AC48" s="2" t="s">
        <v>70</v>
      </c>
    </row>
    <row r="49" spans="1:29" x14ac:dyDescent="0.25">
      <c r="A49">
        <f t="shared" si="0"/>
        <v>45451</v>
      </c>
      <c r="B49">
        <f t="shared" si="2"/>
        <v>800</v>
      </c>
      <c r="C49" s="27" t="str">
        <f>INDEX(ChartOfAccounts!B:B,MATCH('Xero Demo Data'!B49,ChartOfAccounts!A:A,0))</f>
        <v>Accounts Payable</v>
      </c>
      <c r="D49" s="25">
        <f t="shared" si="3"/>
        <v>45451</v>
      </c>
      <c r="E49" s="27" t="str">
        <f t="shared" si="4"/>
        <v>JC</v>
      </c>
      <c r="F49" t="str">
        <f t="shared" si="5"/>
        <v>Central Copiers</v>
      </c>
      <c r="G49" t="str">
        <f t="shared" si="6"/>
        <v>Central Copiers</v>
      </c>
      <c r="H49" t="str">
        <f t="shared" si="7"/>
        <v>945-Ocon</v>
      </c>
      <c r="I49" s="26">
        <f t="shared" si="8"/>
        <v>1063.56</v>
      </c>
      <c r="K49" s="15">
        <v>45451</v>
      </c>
      <c r="L49" s="2" t="s">
        <v>53</v>
      </c>
      <c r="M49" s="2" t="s">
        <v>89</v>
      </c>
      <c r="N49" s="2"/>
      <c r="O49" s="2" t="s">
        <v>89</v>
      </c>
      <c r="P49" s="2" t="s">
        <v>90</v>
      </c>
      <c r="Q49" s="2" t="s">
        <v>90</v>
      </c>
      <c r="R49" s="16">
        <v>0</v>
      </c>
      <c r="S49" s="16">
        <v>1063.56</v>
      </c>
      <c r="T49" s="16">
        <f t="shared" si="1"/>
        <v>4195.82</v>
      </c>
      <c r="U49" s="16">
        <v>1063.56</v>
      </c>
      <c r="V49" s="16">
        <v>1063.56</v>
      </c>
      <c r="W49" s="16">
        <v>0</v>
      </c>
      <c r="X49" s="17">
        <v>0</v>
      </c>
      <c r="Y49" s="2"/>
      <c r="Z49" s="2" t="s">
        <v>55</v>
      </c>
      <c r="AA49" s="2" t="s">
        <v>56</v>
      </c>
      <c r="AB49" s="2" t="s">
        <v>91</v>
      </c>
      <c r="AC49" s="2" t="s">
        <v>92</v>
      </c>
    </row>
    <row r="50" spans="1:29" x14ac:dyDescent="0.25">
      <c r="A50">
        <f t="shared" si="0"/>
        <v>45453</v>
      </c>
      <c r="B50">
        <f t="shared" si="2"/>
        <v>800</v>
      </c>
      <c r="C50" s="27" t="str">
        <f>INDEX(ChartOfAccounts!B:B,MATCH('Xero Demo Data'!B50,ChartOfAccounts!A:A,0))</f>
        <v>Accounts Payable</v>
      </c>
      <c r="D50" s="25">
        <f t="shared" si="3"/>
        <v>45453</v>
      </c>
      <c r="E50" s="27" t="str">
        <f t="shared" si="4"/>
        <v>JC</v>
      </c>
      <c r="F50" t="str">
        <f t="shared" si="5"/>
        <v>PC Complete</v>
      </c>
      <c r="G50" t="str">
        <f t="shared" si="6"/>
        <v>PC Complete</v>
      </c>
      <c r="H50" t="str">
        <f t="shared" si="7"/>
        <v>720-2</v>
      </c>
      <c r="I50" s="26">
        <f t="shared" si="8"/>
        <v>270.36</v>
      </c>
      <c r="K50" s="15">
        <v>45453</v>
      </c>
      <c r="L50" s="2" t="s">
        <v>85</v>
      </c>
      <c r="M50" s="2" t="s">
        <v>71</v>
      </c>
      <c r="N50" s="2"/>
      <c r="O50" s="2" t="s">
        <v>71</v>
      </c>
      <c r="P50" s="2"/>
      <c r="Q50" s="2" t="s">
        <v>87</v>
      </c>
      <c r="R50" s="16">
        <v>0</v>
      </c>
      <c r="S50" s="16">
        <v>270.36</v>
      </c>
      <c r="T50" s="16">
        <f t="shared" si="1"/>
        <v>4466.1799999999994</v>
      </c>
      <c r="U50" s="16">
        <v>270.36</v>
      </c>
      <c r="V50" s="16">
        <v>270.36</v>
      </c>
      <c r="W50" s="16">
        <v>0</v>
      </c>
      <c r="X50" s="17">
        <v>0</v>
      </c>
      <c r="Y50" s="2"/>
      <c r="Z50" s="2" t="s">
        <v>55</v>
      </c>
      <c r="AA50" s="2" t="s">
        <v>56</v>
      </c>
      <c r="AB50" s="2"/>
      <c r="AC50" s="2" t="s">
        <v>86</v>
      </c>
    </row>
    <row r="51" spans="1:29" x14ac:dyDescent="0.25">
      <c r="A51">
        <f t="shared" si="0"/>
        <v>45453</v>
      </c>
      <c r="B51">
        <f t="shared" si="2"/>
        <v>800</v>
      </c>
      <c r="C51" s="27" t="str">
        <f>INDEX(ChartOfAccounts!B:B,MATCH('Xero Demo Data'!B51,ChartOfAccounts!A:A,0))</f>
        <v>Accounts Payable</v>
      </c>
      <c r="D51" s="25">
        <f t="shared" si="3"/>
        <v>45453</v>
      </c>
      <c r="E51" s="27" t="str">
        <f t="shared" si="4"/>
        <v>JC</v>
      </c>
      <c r="F51" t="str">
        <f t="shared" si="5"/>
        <v>MCO Cleaning Services</v>
      </c>
      <c r="G51" t="str">
        <f t="shared" si="6"/>
        <v>MCO Cleaning Services</v>
      </c>
      <c r="H51" t="str">
        <f t="shared" si="7"/>
        <v>408</v>
      </c>
      <c r="I51" s="26">
        <f t="shared" si="8"/>
        <v>119.08</v>
      </c>
      <c r="K51" s="15">
        <v>45453</v>
      </c>
      <c r="L51" s="2" t="s">
        <v>53</v>
      </c>
      <c r="M51" s="2" t="s">
        <v>93</v>
      </c>
      <c r="N51" s="2"/>
      <c r="O51" s="2" t="s">
        <v>93</v>
      </c>
      <c r="P51" s="2" t="s">
        <v>94</v>
      </c>
      <c r="Q51" s="2" t="s">
        <v>94</v>
      </c>
      <c r="R51" s="16">
        <v>0</v>
      </c>
      <c r="S51" s="16">
        <v>119.08</v>
      </c>
      <c r="T51" s="16">
        <f t="shared" si="1"/>
        <v>4585.2599999999993</v>
      </c>
      <c r="U51" s="16">
        <v>119.08</v>
      </c>
      <c r="V51" s="16">
        <v>119.08</v>
      </c>
      <c r="W51" s="16">
        <v>0</v>
      </c>
      <c r="X51" s="17">
        <v>0</v>
      </c>
      <c r="Y51" s="2"/>
      <c r="Z51" s="2" t="s">
        <v>55</v>
      </c>
      <c r="AA51" s="2" t="s">
        <v>56</v>
      </c>
      <c r="AB51" s="2"/>
      <c r="AC51" s="2" t="s">
        <v>95</v>
      </c>
    </row>
    <row r="52" spans="1:29" x14ac:dyDescent="0.25">
      <c r="A52">
        <f t="shared" si="0"/>
        <v>45453</v>
      </c>
      <c r="B52">
        <f t="shared" si="2"/>
        <v>800</v>
      </c>
      <c r="C52" s="27" t="str">
        <f>INDEX(ChartOfAccounts!B:B,MATCH('Xero Demo Data'!B52,ChartOfAccounts!A:A,0))</f>
        <v>Accounts Payable</v>
      </c>
      <c r="D52" s="25">
        <f t="shared" si="3"/>
        <v>45453</v>
      </c>
      <c r="E52" s="27" t="str">
        <f t="shared" si="4"/>
        <v>JD</v>
      </c>
      <c r="F52" t="str">
        <f t="shared" si="5"/>
        <v>PC Complete</v>
      </c>
      <c r="G52" t="str">
        <f t="shared" si="6"/>
        <v>PC Complete</v>
      </c>
      <c r="H52" t="str">
        <f t="shared" si="7"/>
        <v>720-2</v>
      </c>
      <c r="I52" s="26">
        <f t="shared" si="8"/>
        <v>-270.36</v>
      </c>
      <c r="K52" s="15">
        <v>45453</v>
      </c>
      <c r="L52" s="2" t="s">
        <v>84</v>
      </c>
      <c r="M52" s="2" t="s">
        <v>71</v>
      </c>
      <c r="N52" s="2"/>
      <c r="O52" s="2" t="s">
        <v>71</v>
      </c>
      <c r="P52" s="2" t="s">
        <v>87</v>
      </c>
      <c r="Q52" s="2" t="s">
        <v>87</v>
      </c>
      <c r="R52" s="16">
        <v>270.36</v>
      </c>
      <c r="S52" s="16">
        <v>0</v>
      </c>
      <c r="T52" s="16">
        <f t="shared" si="1"/>
        <v>4314.8999999999996</v>
      </c>
      <c r="U52" s="16">
        <v>-270.36</v>
      </c>
      <c r="V52" s="16">
        <v>-270.36</v>
      </c>
      <c r="W52" s="16">
        <v>0</v>
      </c>
      <c r="X52" s="17">
        <v>0</v>
      </c>
      <c r="Y52" s="2"/>
      <c r="Z52" s="2" t="s">
        <v>55</v>
      </c>
      <c r="AA52" s="2" t="s">
        <v>56</v>
      </c>
      <c r="AB52" s="2"/>
      <c r="AC52" s="2" t="s">
        <v>83</v>
      </c>
    </row>
    <row r="53" spans="1:29" x14ac:dyDescent="0.25">
      <c r="A53">
        <f t="shared" si="0"/>
        <v>45453</v>
      </c>
      <c r="B53">
        <f t="shared" si="2"/>
        <v>800</v>
      </c>
      <c r="C53" s="27" t="str">
        <f>INDEX(ChartOfAccounts!B:B,MATCH('Xero Demo Data'!B53,ChartOfAccounts!A:A,0))</f>
        <v>Accounts Payable</v>
      </c>
      <c r="D53" s="25">
        <f t="shared" si="3"/>
        <v>45453</v>
      </c>
      <c r="E53" s="27" t="str">
        <f t="shared" si="4"/>
        <v>JD</v>
      </c>
      <c r="F53" t="str">
        <f t="shared" si="5"/>
        <v>PC Complete</v>
      </c>
      <c r="G53" t="str">
        <f t="shared" si="6"/>
        <v>PC Complete</v>
      </c>
      <c r="H53" t="str">
        <f t="shared" si="7"/>
        <v>720-2</v>
      </c>
      <c r="I53" s="26">
        <f t="shared" si="8"/>
        <v>-270.36</v>
      </c>
      <c r="K53" s="15">
        <v>45453</v>
      </c>
      <c r="L53" s="2" t="s">
        <v>85</v>
      </c>
      <c r="M53" s="2" t="s">
        <v>71</v>
      </c>
      <c r="N53" s="2"/>
      <c r="O53" s="2" t="s">
        <v>71</v>
      </c>
      <c r="P53" s="2"/>
      <c r="Q53" s="2" t="s">
        <v>87</v>
      </c>
      <c r="R53" s="16">
        <v>270.36</v>
      </c>
      <c r="S53" s="16">
        <v>0</v>
      </c>
      <c r="T53" s="16">
        <f t="shared" si="1"/>
        <v>4044.5399999999995</v>
      </c>
      <c r="U53" s="16">
        <v>-270.36</v>
      </c>
      <c r="V53" s="16">
        <v>-270.36</v>
      </c>
      <c r="W53" s="16">
        <v>0</v>
      </c>
      <c r="X53" s="17">
        <v>0</v>
      </c>
      <c r="Y53" s="2"/>
      <c r="Z53" s="2" t="s">
        <v>55</v>
      </c>
      <c r="AA53" s="2" t="s">
        <v>56</v>
      </c>
      <c r="AB53" s="2"/>
      <c r="AC53" s="2" t="s">
        <v>86</v>
      </c>
    </row>
    <row r="54" spans="1:29" x14ac:dyDescent="0.25">
      <c r="A54">
        <f t="shared" si="0"/>
        <v>45460</v>
      </c>
      <c r="B54">
        <f t="shared" si="2"/>
        <v>800</v>
      </c>
      <c r="C54" s="27" t="str">
        <f>INDEX(ChartOfAccounts!B:B,MATCH('Xero Demo Data'!B54,ChartOfAccounts!A:A,0))</f>
        <v>Accounts Payable</v>
      </c>
      <c r="D54" s="25">
        <f t="shared" si="3"/>
        <v>45460</v>
      </c>
      <c r="E54" s="27" t="str">
        <f t="shared" si="4"/>
        <v>JD</v>
      </c>
      <c r="F54" t="str">
        <f t="shared" si="5"/>
        <v>PC Complete</v>
      </c>
      <c r="G54" t="str">
        <f t="shared" si="6"/>
        <v>Payment: PC Complete</v>
      </c>
      <c r="H54" t="str">
        <f t="shared" si="7"/>
        <v>720-2</v>
      </c>
      <c r="I54" s="26">
        <f t="shared" si="8"/>
        <v>-1463.88</v>
      </c>
      <c r="K54" s="15">
        <v>45460</v>
      </c>
      <c r="L54" s="2" t="s">
        <v>58</v>
      </c>
      <c r="M54" s="2" t="s">
        <v>71</v>
      </c>
      <c r="N54" s="2"/>
      <c r="O54" s="2" t="s">
        <v>75</v>
      </c>
      <c r="P54" s="2"/>
      <c r="Q54" s="2" t="s">
        <v>87</v>
      </c>
      <c r="R54" s="16">
        <v>1463.88</v>
      </c>
      <c r="S54" s="16">
        <v>0</v>
      </c>
      <c r="T54" s="16">
        <f t="shared" si="1"/>
        <v>2580.6599999999994</v>
      </c>
      <c r="U54" s="16">
        <v>-1463.88</v>
      </c>
      <c r="V54" s="16">
        <v>-1463.88</v>
      </c>
      <c r="W54" s="16">
        <v>0</v>
      </c>
      <c r="X54" s="17">
        <v>0</v>
      </c>
      <c r="Y54" s="2"/>
      <c r="Z54" s="2" t="s">
        <v>55</v>
      </c>
      <c r="AA54" s="2" t="s">
        <v>56</v>
      </c>
      <c r="AB54" s="2"/>
      <c r="AC54" s="2" t="s">
        <v>60</v>
      </c>
    </row>
    <row r="55" spans="1:29" x14ac:dyDescent="0.25">
      <c r="A55">
        <f t="shared" si="0"/>
        <v>45460</v>
      </c>
      <c r="B55">
        <f t="shared" si="2"/>
        <v>800</v>
      </c>
      <c r="C55" s="27" t="str">
        <f>INDEX(ChartOfAccounts!B:B,MATCH('Xero Demo Data'!B55,ChartOfAccounts!A:A,0))</f>
        <v>Accounts Payable</v>
      </c>
      <c r="D55" s="25">
        <f t="shared" si="3"/>
        <v>45460</v>
      </c>
      <c r="E55" s="27" t="str">
        <f t="shared" si="4"/>
        <v>JD</v>
      </c>
      <c r="F55" t="str">
        <f t="shared" si="5"/>
        <v>Truxton Property Management</v>
      </c>
      <c r="G55" t="str">
        <f t="shared" si="6"/>
        <v>Payment: Truxton Property Management</v>
      </c>
      <c r="H55" t="str">
        <f t="shared" si="7"/>
        <v>RPT469-1</v>
      </c>
      <c r="I55" s="26">
        <f t="shared" si="8"/>
        <v>-1181.25</v>
      </c>
      <c r="K55" s="15">
        <v>45460</v>
      </c>
      <c r="L55" s="2" t="s">
        <v>58</v>
      </c>
      <c r="M55" s="2" t="s">
        <v>65</v>
      </c>
      <c r="N55" s="2"/>
      <c r="O55" s="2" t="s">
        <v>74</v>
      </c>
      <c r="P55" s="2"/>
      <c r="Q55" s="2" t="s">
        <v>66</v>
      </c>
      <c r="R55" s="16">
        <v>1181.25</v>
      </c>
      <c r="S55" s="16">
        <v>0</v>
      </c>
      <c r="T55" s="16">
        <f t="shared" si="1"/>
        <v>1399.4099999999994</v>
      </c>
      <c r="U55" s="16">
        <v>-1181.25</v>
      </c>
      <c r="V55" s="16">
        <v>-1181.25</v>
      </c>
      <c r="W55" s="16">
        <v>0</v>
      </c>
      <c r="X55" s="17">
        <v>0</v>
      </c>
      <c r="Y55" s="2"/>
      <c r="Z55" s="2" t="s">
        <v>55</v>
      </c>
      <c r="AA55" s="2" t="s">
        <v>56</v>
      </c>
      <c r="AB55" s="2"/>
      <c r="AC55" s="2" t="s">
        <v>60</v>
      </c>
    </row>
    <row r="56" spans="1:29" x14ac:dyDescent="0.25">
      <c r="A56">
        <f t="shared" si="0"/>
        <v>45461</v>
      </c>
      <c r="B56">
        <f t="shared" si="2"/>
        <v>800</v>
      </c>
      <c r="C56" s="27" t="str">
        <f>INDEX(ChartOfAccounts!B:B,MATCH('Xero Demo Data'!B56,ChartOfAccounts!A:A,0))</f>
        <v>Accounts Payable</v>
      </c>
      <c r="D56" s="25">
        <f t="shared" si="3"/>
        <v>45461</v>
      </c>
      <c r="E56" s="27" t="str">
        <f t="shared" si="4"/>
        <v>JC</v>
      </c>
      <c r="F56" t="str">
        <f t="shared" si="5"/>
        <v>Xero</v>
      </c>
      <c r="G56" t="str">
        <f t="shared" si="6"/>
        <v>Xero</v>
      </c>
      <c r="H56" t="str">
        <f t="shared" si="7"/>
        <v>RPT402-1</v>
      </c>
      <c r="I56" s="26">
        <f t="shared" si="8"/>
        <v>56.35</v>
      </c>
      <c r="K56" s="15">
        <v>45461</v>
      </c>
      <c r="L56" s="2" t="s">
        <v>53</v>
      </c>
      <c r="M56" s="2" t="s">
        <v>76</v>
      </c>
      <c r="N56" s="2"/>
      <c r="O56" s="2" t="s">
        <v>76</v>
      </c>
      <c r="P56" s="2" t="s">
        <v>78</v>
      </c>
      <c r="Q56" s="2" t="s">
        <v>78</v>
      </c>
      <c r="R56" s="16">
        <v>0</v>
      </c>
      <c r="S56" s="16">
        <v>56.35</v>
      </c>
      <c r="T56" s="16">
        <f t="shared" si="1"/>
        <v>1455.7599999999993</v>
      </c>
      <c r="U56" s="16">
        <v>56.35</v>
      </c>
      <c r="V56" s="16">
        <v>56.35</v>
      </c>
      <c r="W56" s="16">
        <v>0</v>
      </c>
      <c r="X56" s="17">
        <v>0</v>
      </c>
      <c r="Y56" s="2"/>
      <c r="Z56" s="2" t="s">
        <v>55</v>
      </c>
      <c r="AA56" s="2" t="s">
        <v>56</v>
      </c>
      <c r="AB56" s="2"/>
      <c r="AC56" s="2" t="s">
        <v>79</v>
      </c>
    </row>
    <row r="57" spans="1:29" x14ac:dyDescent="0.25">
      <c r="A57">
        <f t="shared" si="0"/>
        <v>45468</v>
      </c>
      <c r="B57">
        <f t="shared" si="2"/>
        <v>800</v>
      </c>
      <c r="C57" s="27" t="str">
        <f>INDEX(ChartOfAccounts!B:B,MATCH('Xero Demo Data'!B57,ChartOfAccounts!A:A,0))</f>
        <v>Accounts Payable</v>
      </c>
      <c r="D57" s="25">
        <f t="shared" si="3"/>
        <v>45468</v>
      </c>
      <c r="E57" s="27" t="str">
        <f t="shared" si="4"/>
        <v>JC</v>
      </c>
      <c r="F57" t="str">
        <f t="shared" si="5"/>
        <v>SMART Agency</v>
      </c>
      <c r="G57" t="str">
        <f t="shared" si="6"/>
        <v>SMART Agency</v>
      </c>
      <c r="H57" t="str">
        <f t="shared" si="7"/>
        <v>SM0195</v>
      </c>
      <c r="I57" s="26">
        <f t="shared" si="8"/>
        <v>2000</v>
      </c>
      <c r="K57" s="15">
        <v>45468</v>
      </c>
      <c r="L57" s="2" t="s">
        <v>53</v>
      </c>
      <c r="M57" s="2" t="s">
        <v>96</v>
      </c>
      <c r="N57" s="2"/>
      <c r="O57" s="2" t="s">
        <v>96</v>
      </c>
      <c r="P57" s="2" t="s">
        <v>97</v>
      </c>
      <c r="Q57" s="2" t="s">
        <v>97</v>
      </c>
      <c r="R57" s="16">
        <v>0</v>
      </c>
      <c r="S57" s="16">
        <v>2000</v>
      </c>
      <c r="T57" s="16">
        <f t="shared" si="1"/>
        <v>3455.7599999999993</v>
      </c>
      <c r="U57" s="16">
        <v>2000</v>
      </c>
      <c r="V57" s="16">
        <v>2000</v>
      </c>
      <c r="W57" s="16">
        <v>0</v>
      </c>
      <c r="X57" s="17">
        <v>0</v>
      </c>
      <c r="Y57" s="2"/>
      <c r="Z57" s="2" t="s">
        <v>55</v>
      </c>
      <c r="AA57" s="2" t="s">
        <v>56</v>
      </c>
      <c r="AB57" s="2" t="s">
        <v>98</v>
      </c>
      <c r="AC57" s="2" t="s">
        <v>99</v>
      </c>
    </row>
    <row r="58" spans="1:29" x14ac:dyDescent="0.25">
      <c r="A58">
        <f t="shared" si="0"/>
        <v>45474</v>
      </c>
      <c r="B58">
        <f t="shared" si="2"/>
        <v>800</v>
      </c>
      <c r="C58" s="27" t="str">
        <f>INDEX(ChartOfAccounts!B:B,MATCH('Xero Demo Data'!B58,ChartOfAccounts!A:A,0))</f>
        <v>Accounts Payable</v>
      </c>
      <c r="D58" s="25">
        <f t="shared" si="3"/>
        <v>45474</v>
      </c>
      <c r="E58" s="27" t="str">
        <f t="shared" si="4"/>
        <v>JC</v>
      </c>
      <c r="F58" t="str">
        <f t="shared" si="5"/>
        <v>Swanston Security</v>
      </c>
      <c r="G58" t="str">
        <f t="shared" si="6"/>
        <v>Swanston Security</v>
      </c>
      <c r="H58" t="str">
        <f t="shared" si="7"/>
        <v>RPT429-1</v>
      </c>
      <c r="I58" s="26">
        <f t="shared" si="8"/>
        <v>59.54</v>
      </c>
      <c r="K58" s="15">
        <v>45474</v>
      </c>
      <c r="L58" s="2" t="s">
        <v>53</v>
      </c>
      <c r="M58" s="2" t="s">
        <v>81</v>
      </c>
      <c r="N58" s="2"/>
      <c r="O58" s="2" t="s">
        <v>81</v>
      </c>
      <c r="P58" s="2" t="s">
        <v>82</v>
      </c>
      <c r="Q58" s="2" t="s">
        <v>82</v>
      </c>
      <c r="R58" s="16">
        <v>0</v>
      </c>
      <c r="S58" s="16">
        <v>59.54</v>
      </c>
      <c r="T58" s="16">
        <f t="shared" si="1"/>
        <v>3515.2999999999993</v>
      </c>
      <c r="U58" s="16">
        <v>59.54</v>
      </c>
      <c r="V58" s="16">
        <v>59.54</v>
      </c>
      <c r="W58" s="16">
        <v>0</v>
      </c>
      <c r="X58" s="17">
        <v>0</v>
      </c>
      <c r="Y58" s="2"/>
      <c r="Z58" s="2" t="s">
        <v>55</v>
      </c>
      <c r="AA58" s="2" t="s">
        <v>56</v>
      </c>
      <c r="AB58" s="2"/>
      <c r="AC58" s="2" t="s">
        <v>83</v>
      </c>
    </row>
    <row r="59" spans="1:29" x14ac:dyDescent="0.25">
      <c r="A59">
        <f t="shared" si="0"/>
        <v>45475</v>
      </c>
      <c r="B59">
        <f t="shared" si="2"/>
        <v>800</v>
      </c>
      <c r="C59" s="27" t="str">
        <f>INDEX(ChartOfAccounts!B:B,MATCH('Xero Demo Data'!B59,ChartOfAccounts!A:A,0))</f>
        <v>Accounts Payable</v>
      </c>
      <c r="D59" s="25">
        <f t="shared" si="3"/>
        <v>45475</v>
      </c>
      <c r="E59" s="27" t="str">
        <f t="shared" si="4"/>
        <v>JC</v>
      </c>
      <c r="F59" t="str">
        <f t="shared" si="5"/>
        <v>Truxton Property Management</v>
      </c>
      <c r="G59" t="str">
        <f t="shared" si="6"/>
        <v>Truxton Property Management</v>
      </c>
      <c r="H59" t="str">
        <f t="shared" si="7"/>
        <v>RPT469-1</v>
      </c>
      <c r="I59" s="26">
        <f t="shared" si="8"/>
        <v>1181.25</v>
      </c>
      <c r="K59" s="15">
        <v>45475</v>
      </c>
      <c r="L59" s="2" t="s">
        <v>53</v>
      </c>
      <c r="M59" s="2" t="s">
        <v>65</v>
      </c>
      <c r="N59" s="2"/>
      <c r="O59" s="2" t="s">
        <v>65</v>
      </c>
      <c r="P59" s="2" t="s">
        <v>66</v>
      </c>
      <c r="Q59" s="2" t="s">
        <v>66</v>
      </c>
      <c r="R59" s="16">
        <v>0</v>
      </c>
      <c r="S59" s="16">
        <v>1181.25</v>
      </c>
      <c r="T59" s="16">
        <f t="shared" si="1"/>
        <v>4696.5499999999993</v>
      </c>
      <c r="U59" s="16">
        <v>1181.25</v>
      </c>
      <c r="V59" s="16">
        <v>1181.25</v>
      </c>
      <c r="W59" s="16">
        <v>0</v>
      </c>
      <c r="X59" s="17">
        <v>0</v>
      </c>
      <c r="Y59" s="2"/>
      <c r="Z59" s="2" t="s">
        <v>55</v>
      </c>
      <c r="AA59" s="2" t="s">
        <v>56</v>
      </c>
      <c r="AB59" s="2"/>
      <c r="AC59" s="2" t="s">
        <v>67</v>
      </c>
    </row>
    <row r="60" spans="1:29" x14ac:dyDescent="0.25">
      <c r="A60">
        <f t="shared" si="0"/>
        <v>45477</v>
      </c>
      <c r="B60">
        <f t="shared" si="2"/>
        <v>800</v>
      </c>
      <c r="C60" s="27" t="str">
        <f>INDEX(ChartOfAccounts!B:B,MATCH('Xero Demo Data'!B60,ChartOfAccounts!A:A,0))</f>
        <v>Accounts Payable</v>
      </c>
      <c r="D60" s="25">
        <f t="shared" si="3"/>
        <v>45477</v>
      </c>
      <c r="E60" s="27" t="str">
        <f t="shared" si="4"/>
        <v>JC</v>
      </c>
      <c r="F60" t="str">
        <f t="shared" si="5"/>
        <v>PowerDirect</v>
      </c>
      <c r="G60" t="str">
        <f t="shared" si="6"/>
        <v>PowerDirect</v>
      </c>
      <c r="H60" t="str">
        <f t="shared" si="7"/>
        <v>RPT445-1</v>
      </c>
      <c r="I60" s="26">
        <f t="shared" si="8"/>
        <v>108.6</v>
      </c>
      <c r="K60" s="15">
        <v>45477</v>
      </c>
      <c r="L60" s="2" t="s">
        <v>53</v>
      </c>
      <c r="M60" s="2" t="s">
        <v>61</v>
      </c>
      <c r="N60" s="2"/>
      <c r="O60" s="2" t="s">
        <v>61</v>
      </c>
      <c r="P60" s="2" t="s">
        <v>62</v>
      </c>
      <c r="Q60" s="2" t="s">
        <v>62</v>
      </c>
      <c r="R60" s="16">
        <v>0</v>
      </c>
      <c r="S60" s="16">
        <v>108.6</v>
      </c>
      <c r="T60" s="16">
        <f t="shared" si="1"/>
        <v>4805.1499999999996</v>
      </c>
      <c r="U60" s="16">
        <v>108.6</v>
      </c>
      <c r="V60" s="16">
        <v>108.6</v>
      </c>
      <c r="W60" s="16">
        <v>0</v>
      </c>
      <c r="X60" s="17">
        <v>0</v>
      </c>
      <c r="Y60" s="2"/>
      <c r="Z60" s="2" t="s">
        <v>55</v>
      </c>
      <c r="AA60" s="2" t="s">
        <v>56</v>
      </c>
      <c r="AB60" s="2"/>
      <c r="AC60" s="2" t="s">
        <v>63</v>
      </c>
    </row>
    <row r="61" spans="1:29" x14ac:dyDescent="0.25">
      <c r="A61">
        <f t="shared" si="0"/>
        <v>45479</v>
      </c>
      <c r="B61">
        <f t="shared" si="2"/>
        <v>800</v>
      </c>
      <c r="C61" s="27" t="str">
        <f>INDEX(ChartOfAccounts!B:B,MATCH('Xero Demo Data'!B61,ChartOfAccounts!A:A,0))</f>
        <v>Accounts Payable</v>
      </c>
      <c r="D61" s="25">
        <f t="shared" si="3"/>
        <v>45479</v>
      </c>
      <c r="E61" s="27" t="str">
        <f t="shared" si="4"/>
        <v>JC</v>
      </c>
      <c r="F61" t="str">
        <f t="shared" si="5"/>
        <v>Net Connect</v>
      </c>
      <c r="G61" t="str">
        <f t="shared" si="6"/>
        <v>Net Connect</v>
      </c>
      <c r="H61" t="str">
        <f t="shared" si="7"/>
        <v>RPT489-1</v>
      </c>
      <c r="I61" s="26">
        <f t="shared" si="8"/>
        <v>51.5</v>
      </c>
      <c r="K61" s="15">
        <v>45479</v>
      </c>
      <c r="L61" s="2" t="s">
        <v>53</v>
      </c>
      <c r="M61" s="2" t="s">
        <v>68</v>
      </c>
      <c r="N61" s="2"/>
      <c r="O61" s="2" t="s">
        <v>68</v>
      </c>
      <c r="P61" s="2" t="s">
        <v>69</v>
      </c>
      <c r="Q61" s="2" t="s">
        <v>69</v>
      </c>
      <c r="R61" s="16">
        <v>0</v>
      </c>
      <c r="S61" s="16">
        <v>51.5</v>
      </c>
      <c r="T61" s="16">
        <f t="shared" si="1"/>
        <v>4856.6499999999996</v>
      </c>
      <c r="U61" s="16">
        <v>51.5</v>
      </c>
      <c r="V61" s="16">
        <v>51.5</v>
      </c>
      <c r="W61" s="16">
        <v>0</v>
      </c>
      <c r="X61" s="17">
        <v>0</v>
      </c>
      <c r="Y61" s="2"/>
      <c r="Z61" s="2" t="s">
        <v>55</v>
      </c>
      <c r="AA61" s="2" t="s">
        <v>56</v>
      </c>
      <c r="AB61" s="2"/>
      <c r="AC61" s="2" t="s">
        <v>70</v>
      </c>
    </row>
    <row r="62" spans="1:29" x14ac:dyDescent="0.25">
      <c r="A62">
        <f t="shared" si="0"/>
        <v>45487</v>
      </c>
      <c r="B62">
        <f t="shared" si="2"/>
        <v>800</v>
      </c>
      <c r="C62" s="27" t="str">
        <f>INDEX(ChartOfAccounts!B:B,MATCH('Xero Demo Data'!B62,ChartOfAccounts!A:A,0))</f>
        <v>Accounts Payable</v>
      </c>
      <c r="D62" s="25">
        <f t="shared" si="3"/>
        <v>45487</v>
      </c>
      <c r="E62" s="27" t="str">
        <f t="shared" si="4"/>
        <v>JD</v>
      </c>
      <c r="F62" t="str">
        <f t="shared" si="5"/>
        <v>PowerDirect</v>
      </c>
      <c r="G62" t="str">
        <f t="shared" si="6"/>
        <v>Payment: PowerDirect</v>
      </c>
      <c r="H62" t="str">
        <f t="shared" si="7"/>
        <v>RPT445-1</v>
      </c>
      <c r="I62" s="26">
        <f t="shared" si="8"/>
        <v>-108.6</v>
      </c>
      <c r="K62" s="15">
        <v>45487</v>
      </c>
      <c r="L62" s="2" t="s">
        <v>58</v>
      </c>
      <c r="M62" s="2" t="s">
        <v>61</v>
      </c>
      <c r="N62" s="2"/>
      <c r="O62" s="2" t="s">
        <v>64</v>
      </c>
      <c r="P62" s="2"/>
      <c r="Q62" s="2" t="s">
        <v>62</v>
      </c>
      <c r="R62" s="16">
        <v>108.6</v>
      </c>
      <c r="S62" s="16">
        <v>0</v>
      </c>
      <c r="T62" s="16">
        <f t="shared" si="1"/>
        <v>4748.0499999999993</v>
      </c>
      <c r="U62" s="16">
        <v>-108.6</v>
      </c>
      <c r="V62" s="16">
        <v>-108.6</v>
      </c>
      <c r="W62" s="16">
        <v>0</v>
      </c>
      <c r="X62" s="17">
        <v>0</v>
      </c>
      <c r="Y62" s="2"/>
      <c r="Z62" s="2" t="s">
        <v>55</v>
      </c>
      <c r="AA62" s="2" t="s">
        <v>56</v>
      </c>
      <c r="AB62" s="2"/>
      <c r="AC62" s="2" t="s">
        <v>60</v>
      </c>
    </row>
    <row r="63" spans="1:29" x14ac:dyDescent="0.25">
      <c r="A63">
        <f t="shared" si="0"/>
        <v>45487</v>
      </c>
      <c r="B63">
        <f t="shared" si="2"/>
        <v>800</v>
      </c>
      <c r="C63" s="27" t="str">
        <f>INDEX(ChartOfAccounts!B:B,MATCH('Xero Demo Data'!B63,ChartOfAccounts!A:A,0))</f>
        <v>Accounts Payable</v>
      </c>
      <c r="D63" s="25">
        <f t="shared" si="3"/>
        <v>45487</v>
      </c>
      <c r="E63" s="27" t="str">
        <f t="shared" si="4"/>
        <v>JD</v>
      </c>
      <c r="F63" t="str">
        <f t="shared" si="5"/>
        <v>Net Connect</v>
      </c>
      <c r="G63" t="str">
        <f t="shared" si="6"/>
        <v>Payment: Net Connect</v>
      </c>
      <c r="H63" t="str">
        <f t="shared" si="7"/>
        <v>RPT489-1</v>
      </c>
      <c r="I63" s="26">
        <f t="shared" si="8"/>
        <v>-51.5</v>
      </c>
      <c r="K63" s="15">
        <v>45487</v>
      </c>
      <c r="L63" s="2" t="s">
        <v>58</v>
      </c>
      <c r="M63" s="2" t="s">
        <v>68</v>
      </c>
      <c r="N63" s="2"/>
      <c r="O63" s="2" t="s">
        <v>80</v>
      </c>
      <c r="P63" s="2"/>
      <c r="Q63" s="2" t="s">
        <v>69</v>
      </c>
      <c r="R63" s="16">
        <v>51.5</v>
      </c>
      <c r="S63" s="16">
        <v>0</v>
      </c>
      <c r="T63" s="16">
        <f t="shared" si="1"/>
        <v>4696.5499999999993</v>
      </c>
      <c r="U63" s="16">
        <v>-51.5</v>
      </c>
      <c r="V63" s="16">
        <v>-51.5</v>
      </c>
      <c r="W63" s="16">
        <v>0</v>
      </c>
      <c r="X63" s="17">
        <v>0</v>
      </c>
      <c r="Y63" s="2"/>
      <c r="Z63" s="2" t="s">
        <v>55</v>
      </c>
      <c r="AA63" s="2" t="s">
        <v>56</v>
      </c>
      <c r="AB63" s="2"/>
      <c r="AC63" s="2" t="s">
        <v>60</v>
      </c>
    </row>
    <row r="64" spans="1:29" x14ac:dyDescent="0.25">
      <c r="A64">
        <f t="shared" si="0"/>
        <v>45487</v>
      </c>
      <c r="B64">
        <f t="shared" si="2"/>
        <v>800</v>
      </c>
      <c r="C64" s="27" t="str">
        <f>INDEX(ChartOfAccounts!B:B,MATCH('Xero Demo Data'!B64,ChartOfAccounts!A:A,0))</f>
        <v>Accounts Payable</v>
      </c>
      <c r="D64" s="25">
        <f t="shared" si="3"/>
        <v>45487</v>
      </c>
      <c r="E64" s="27" t="str">
        <f t="shared" si="4"/>
        <v>JD</v>
      </c>
      <c r="F64" t="str">
        <f t="shared" si="5"/>
        <v>Net Connect</v>
      </c>
      <c r="G64" t="str">
        <f t="shared" si="6"/>
        <v>Payment: Net Connect</v>
      </c>
      <c r="H64" t="str">
        <f t="shared" si="7"/>
        <v>RPT489-1</v>
      </c>
      <c r="I64" s="26">
        <f t="shared" si="8"/>
        <v>-46.82</v>
      </c>
      <c r="K64" s="15">
        <v>45487</v>
      </c>
      <c r="L64" s="2" t="s">
        <v>58</v>
      </c>
      <c r="M64" s="2" t="s">
        <v>68</v>
      </c>
      <c r="N64" s="2"/>
      <c r="O64" s="2" t="s">
        <v>80</v>
      </c>
      <c r="P64" s="2"/>
      <c r="Q64" s="2" t="s">
        <v>69</v>
      </c>
      <c r="R64" s="16">
        <v>46.82</v>
      </c>
      <c r="S64" s="16">
        <v>0</v>
      </c>
      <c r="T64" s="16">
        <f t="shared" si="1"/>
        <v>4649.7299999999996</v>
      </c>
      <c r="U64" s="16">
        <v>-46.82</v>
      </c>
      <c r="V64" s="16">
        <v>-46.82</v>
      </c>
      <c r="W64" s="16">
        <v>0</v>
      </c>
      <c r="X64" s="17">
        <v>0</v>
      </c>
      <c r="Y64" s="2"/>
      <c r="Z64" s="2" t="s">
        <v>55</v>
      </c>
      <c r="AA64" s="2" t="s">
        <v>56</v>
      </c>
      <c r="AB64" s="2"/>
      <c r="AC64" s="2" t="s">
        <v>60</v>
      </c>
    </row>
    <row r="65" spans="1:29" x14ac:dyDescent="0.25">
      <c r="A65">
        <f t="shared" si="0"/>
        <v>45488</v>
      </c>
      <c r="B65">
        <f t="shared" si="2"/>
        <v>800</v>
      </c>
      <c r="C65" s="27" t="str">
        <f>INDEX(ChartOfAccounts!B:B,MATCH('Xero Demo Data'!B65,ChartOfAccounts!A:A,0))</f>
        <v>Accounts Payable</v>
      </c>
      <c r="D65" s="25">
        <f t="shared" si="3"/>
        <v>45488</v>
      </c>
      <c r="E65" s="27" t="str">
        <f t="shared" si="4"/>
        <v>JD</v>
      </c>
      <c r="F65" t="str">
        <f t="shared" si="5"/>
        <v>Swanston Security</v>
      </c>
      <c r="G65" t="str">
        <f t="shared" si="6"/>
        <v>Payment: Swanston Security</v>
      </c>
      <c r="H65" t="str">
        <f t="shared" si="7"/>
        <v>RPT429-1</v>
      </c>
      <c r="I65" s="26">
        <f t="shared" si="8"/>
        <v>-59.54</v>
      </c>
      <c r="K65" s="15">
        <v>45488</v>
      </c>
      <c r="L65" s="2" t="s">
        <v>58</v>
      </c>
      <c r="M65" s="2" t="s">
        <v>81</v>
      </c>
      <c r="N65" s="2"/>
      <c r="O65" s="2" t="s">
        <v>100</v>
      </c>
      <c r="P65" s="2"/>
      <c r="Q65" s="2" t="s">
        <v>82</v>
      </c>
      <c r="R65" s="16">
        <v>59.54</v>
      </c>
      <c r="S65" s="16">
        <v>0</v>
      </c>
      <c r="T65" s="16">
        <f t="shared" si="1"/>
        <v>4590.1899999999996</v>
      </c>
      <c r="U65" s="16">
        <v>-59.54</v>
      </c>
      <c r="V65" s="16">
        <v>-59.54</v>
      </c>
      <c r="W65" s="16">
        <v>0</v>
      </c>
      <c r="X65" s="17">
        <v>0</v>
      </c>
      <c r="Y65" s="2"/>
      <c r="Z65" s="2" t="s">
        <v>55</v>
      </c>
      <c r="AA65" s="2" t="s">
        <v>56</v>
      </c>
      <c r="AB65" s="2"/>
      <c r="AC65" s="2" t="s">
        <v>60</v>
      </c>
    </row>
    <row r="66" spans="1:29" x14ac:dyDescent="0.25">
      <c r="A66">
        <f t="shared" si="0"/>
        <v>45488</v>
      </c>
      <c r="B66">
        <f t="shared" si="2"/>
        <v>800</v>
      </c>
      <c r="C66" s="27" t="str">
        <f>INDEX(ChartOfAccounts!B:B,MATCH('Xero Demo Data'!B66,ChartOfAccounts!A:A,0))</f>
        <v>Accounts Payable</v>
      </c>
      <c r="D66" s="25">
        <f t="shared" si="3"/>
        <v>45488</v>
      </c>
      <c r="E66" s="27" t="str">
        <f t="shared" si="4"/>
        <v>JD</v>
      </c>
      <c r="F66" t="str">
        <f t="shared" si="5"/>
        <v>Truxton Property Management</v>
      </c>
      <c r="G66" t="str">
        <f t="shared" si="6"/>
        <v>Payment: Truxton Property Management</v>
      </c>
      <c r="H66" t="str">
        <f t="shared" si="7"/>
        <v>RPT469-1</v>
      </c>
      <c r="I66" s="26">
        <f t="shared" si="8"/>
        <v>-1181.25</v>
      </c>
      <c r="K66" s="15">
        <v>45488</v>
      </c>
      <c r="L66" s="2" t="s">
        <v>58</v>
      </c>
      <c r="M66" s="2" t="s">
        <v>65</v>
      </c>
      <c r="N66" s="2"/>
      <c r="O66" s="2" t="s">
        <v>74</v>
      </c>
      <c r="P66" s="2"/>
      <c r="Q66" s="2" t="s">
        <v>66</v>
      </c>
      <c r="R66" s="16">
        <v>1181.25</v>
      </c>
      <c r="S66" s="16">
        <v>0</v>
      </c>
      <c r="T66" s="16">
        <f t="shared" si="1"/>
        <v>3408.9399999999996</v>
      </c>
      <c r="U66" s="16">
        <v>-1181.25</v>
      </c>
      <c r="V66" s="16">
        <v>-1181.25</v>
      </c>
      <c r="W66" s="16">
        <v>0</v>
      </c>
      <c r="X66" s="17">
        <v>0</v>
      </c>
      <c r="Y66" s="2"/>
      <c r="Z66" s="2" t="s">
        <v>55</v>
      </c>
      <c r="AA66" s="2" t="s">
        <v>56</v>
      </c>
      <c r="AB66" s="2"/>
      <c r="AC66" s="2" t="s">
        <v>60</v>
      </c>
    </row>
    <row r="67" spans="1:29" x14ac:dyDescent="0.25">
      <c r="A67">
        <f t="shared" si="0"/>
        <v>45489</v>
      </c>
      <c r="B67">
        <f t="shared" si="2"/>
        <v>800</v>
      </c>
      <c r="C67" s="27" t="str">
        <f>INDEX(ChartOfAccounts!B:B,MATCH('Xero Demo Data'!B67,ChartOfAccounts!A:A,0))</f>
        <v>Accounts Payable</v>
      </c>
      <c r="D67" s="25">
        <f t="shared" si="3"/>
        <v>45489</v>
      </c>
      <c r="E67" s="27" t="str">
        <f t="shared" si="4"/>
        <v>JC</v>
      </c>
      <c r="F67" t="str">
        <f t="shared" si="5"/>
        <v>Xero</v>
      </c>
      <c r="G67" t="str">
        <f t="shared" si="6"/>
        <v>Xero</v>
      </c>
      <c r="H67" t="str">
        <f t="shared" si="7"/>
        <v>RPT402-1</v>
      </c>
      <c r="I67" s="26">
        <f t="shared" si="8"/>
        <v>56.35</v>
      </c>
      <c r="K67" s="15">
        <v>45489</v>
      </c>
      <c r="L67" s="2" t="s">
        <v>53</v>
      </c>
      <c r="M67" s="2" t="s">
        <v>76</v>
      </c>
      <c r="N67" s="2"/>
      <c r="O67" s="2" t="s">
        <v>76</v>
      </c>
      <c r="P67" s="2" t="s">
        <v>78</v>
      </c>
      <c r="Q67" s="2" t="s">
        <v>78</v>
      </c>
      <c r="R67" s="16">
        <v>0</v>
      </c>
      <c r="S67" s="16">
        <v>56.35</v>
      </c>
      <c r="T67" s="16">
        <f t="shared" si="1"/>
        <v>3465.2899999999995</v>
      </c>
      <c r="U67" s="16">
        <v>56.35</v>
      </c>
      <c r="V67" s="16">
        <v>56.35</v>
      </c>
      <c r="W67" s="16">
        <v>0</v>
      </c>
      <c r="X67" s="17">
        <v>0</v>
      </c>
      <c r="Y67" s="2"/>
      <c r="Z67" s="2" t="s">
        <v>55</v>
      </c>
      <c r="AA67" s="2" t="s">
        <v>56</v>
      </c>
      <c r="AB67" s="2"/>
      <c r="AC67" s="2" t="s">
        <v>79</v>
      </c>
    </row>
    <row r="68" spans="1:29" x14ac:dyDescent="0.25">
      <c r="A68">
        <f t="shared" si="0"/>
        <v>45489</v>
      </c>
      <c r="B68">
        <f t="shared" si="2"/>
        <v>800</v>
      </c>
      <c r="C68" s="27" t="str">
        <f>INDEX(ChartOfAccounts!B:B,MATCH('Xero Demo Data'!B68,ChartOfAccounts!A:A,0))</f>
        <v>Accounts Payable</v>
      </c>
      <c r="D68" s="25">
        <f t="shared" si="3"/>
        <v>45489</v>
      </c>
      <c r="E68" s="27" t="str">
        <f t="shared" si="4"/>
        <v>JD</v>
      </c>
      <c r="F68" t="str">
        <f t="shared" si="5"/>
        <v>Xero</v>
      </c>
      <c r="G68" t="str">
        <f t="shared" si="6"/>
        <v>Payment: Xero</v>
      </c>
      <c r="H68" t="str">
        <f t="shared" si="7"/>
        <v>RPT402-1</v>
      </c>
      <c r="I68" s="26">
        <f t="shared" si="8"/>
        <v>-56.35</v>
      </c>
      <c r="K68" s="15">
        <v>45489</v>
      </c>
      <c r="L68" s="2" t="s">
        <v>58</v>
      </c>
      <c r="M68" s="2" t="s">
        <v>76</v>
      </c>
      <c r="N68" s="2"/>
      <c r="O68" s="2" t="s">
        <v>77</v>
      </c>
      <c r="P68" s="2"/>
      <c r="Q68" s="2" t="s">
        <v>78</v>
      </c>
      <c r="R68" s="16">
        <v>56.35</v>
      </c>
      <c r="S68" s="16">
        <v>0</v>
      </c>
      <c r="T68" s="16">
        <f t="shared" si="1"/>
        <v>3408.9399999999996</v>
      </c>
      <c r="U68" s="16">
        <v>-56.35</v>
      </c>
      <c r="V68" s="16">
        <v>-56.35</v>
      </c>
      <c r="W68" s="16">
        <v>0</v>
      </c>
      <c r="X68" s="17">
        <v>0</v>
      </c>
      <c r="Y68" s="2"/>
      <c r="Z68" s="2" t="s">
        <v>55</v>
      </c>
      <c r="AA68" s="2" t="s">
        <v>56</v>
      </c>
      <c r="AB68" s="2"/>
      <c r="AC68" s="2" t="s">
        <v>60</v>
      </c>
    </row>
    <row r="69" spans="1:29" x14ac:dyDescent="0.25">
      <c r="A69">
        <f t="shared" si="0"/>
        <v>45491</v>
      </c>
      <c r="B69">
        <f t="shared" si="2"/>
        <v>800</v>
      </c>
      <c r="C69" s="27" t="str">
        <f>INDEX(ChartOfAccounts!B:B,MATCH('Xero Demo Data'!B69,ChartOfAccounts!A:A,0))</f>
        <v>Accounts Payable</v>
      </c>
      <c r="D69" s="25">
        <f t="shared" si="3"/>
        <v>45491</v>
      </c>
      <c r="E69" s="27" t="str">
        <f t="shared" si="4"/>
        <v>JC</v>
      </c>
      <c r="F69" t="str">
        <f t="shared" si="5"/>
        <v>Hoyt Productions</v>
      </c>
      <c r="G69" t="str">
        <f t="shared" si="6"/>
        <v>Hoyt Productions</v>
      </c>
      <c r="H69" t="str">
        <f t="shared" si="7"/>
        <v>08-4123</v>
      </c>
      <c r="I69" s="26">
        <f t="shared" si="8"/>
        <v>5953.75</v>
      </c>
      <c r="K69" s="15">
        <v>45491</v>
      </c>
      <c r="L69" s="2" t="s">
        <v>53</v>
      </c>
      <c r="M69" s="2" t="s">
        <v>101</v>
      </c>
      <c r="N69" s="2"/>
      <c r="O69" s="2" t="s">
        <v>101</v>
      </c>
      <c r="P69" s="2" t="s">
        <v>102</v>
      </c>
      <c r="Q69" s="2" t="s">
        <v>102</v>
      </c>
      <c r="R69" s="16">
        <v>0</v>
      </c>
      <c r="S69" s="16">
        <v>5953.75</v>
      </c>
      <c r="T69" s="16">
        <f t="shared" si="1"/>
        <v>9362.6899999999987</v>
      </c>
      <c r="U69" s="16">
        <v>5953.75</v>
      </c>
      <c r="V69" s="16">
        <v>5953.75</v>
      </c>
      <c r="W69" s="16">
        <v>0</v>
      </c>
      <c r="X69" s="17">
        <v>0</v>
      </c>
      <c r="Y69" s="2"/>
      <c r="Z69" s="2" t="s">
        <v>55</v>
      </c>
      <c r="AA69" s="2" t="s">
        <v>56</v>
      </c>
      <c r="AB69" s="2"/>
      <c r="AC69" s="2" t="s">
        <v>99</v>
      </c>
    </row>
    <row r="70" spans="1:29" x14ac:dyDescent="0.25">
      <c r="A70">
        <f t="shared" si="0"/>
        <v>45492</v>
      </c>
      <c r="B70">
        <f t="shared" si="2"/>
        <v>800</v>
      </c>
      <c r="C70" s="27" t="str">
        <f>INDEX(ChartOfAccounts!B:B,MATCH('Xero Demo Data'!B70,ChartOfAccounts!A:A,0))</f>
        <v>Accounts Payable</v>
      </c>
      <c r="D70" s="25">
        <f t="shared" si="3"/>
        <v>45492</v>
      </c>
      <c r="E70" s="27" t="str">
        <f t="shared" si="4"/>
        <v>JC</v>
      </c>
      <c r="F70" t="str">
        <f t="shared" si="5"/>
        <v>Carlton Functions</v>
      </c>
      <c r="G70" t="str">
        <f t="shared" si="6"/>
        <v>Carlton Functions</v>
      </c>
      <c r="H70" t="str">
        <f t="shared" si="7"/>
        <v>Dep</v>
      </c>
      <c r="I70" s="26">
        <f t="shared" si="8"/>
        <v>1500</v>
      </c>
      <c r="K70" s="15">
        <v>45492</v>
      </c>
      <c r="L70" s="2" t="s">
        <v>53</v>
      </c>
      <c r="M70" s="2" t="s">
        <v>103</v>
      </c>
      <c r="N70" s="2"/>
      <c r="O70" s="2" t="s">
        <v>103</v>
      </c>
      <c r="P70" s="2" t="s">
        <v>104</v>
      </c>
      <c r="Q70" s="2" t="s">
        <v>104</v>
      </c>
      <c r="R70" s="16">
        <v>0</v>
      </c>
      <c r="S70" s="16">
        <v>1500</v>
      </c>
      <c r="T70" s="16">
        <f t="shared" si="1"/>
        <v>10862.689999999999</v>
      </c>
      <c r="U70" s="16">
        <v>1500</v>
      </c>
      <c r="V70" s="16">
        <v>1500</v>
      </c>
      <c r="W70" s="16">
        <v>0</v>
      </c>
      <c r="X70" s="17">
        <v>0</v>
      </c>
      <c r="Y70" s="2"/>
      <c r="Z70" s="2" t="s">
        <v>55</v>
      </c>
      <c r="AA70" s="2" t="s">
        <v>56</v>
      </c>
      <c r="AB70" s="2"/>
      <c r="AC70" s="2" t="s">
        <v>105</v>
      </c>
    </row>
    <row r="71" spans="1:29" x14ac:dyDescent="0.25">
      <c r="A71">
        <f t="shared" si="0"/>
        <v>45499</v>
      </c>
      <c r="B71">
        <f t="shared" si="2"/>
        <v>800</v>
      </c>
      <c r="C71" s="27" t="str">
        <f>INDEX(ChartOfAccounts!B:B,MATCH('Xero Demo Data'!B71,ChartOfAccounts!A:A,0))</f>
        <v>Accounts Payable</v>
      </c>
      <c r="D71" s="25">
        <f t="shared" si="3"/>
        <v>45499</v>
      </c>
      <c r="E71" s="27" t="str">
        <f t="shared" si="4"/>
        <v>JC</v>
      </c>
      <c r="F71" t="str">
        <f t="shared" si="5"/>
        <v>SMART Agency</v>
      </c>
      <c r="G71" t="str">
        <f t="shared" si="6"/>
        <v>SMART Agency</v>
      </c>
      <c r="H71" t="str">
        <f t="shared" si="7"/>
        <v>SM0210</v>
      </c>
      <c r="I71" s="26">
        <f t="shared" si="8"/>
        <v>2500</v>
      </c>
      <c r="K71" s="15">
        <v>45499</v>
      </c>
      <c r="L71" s="2" t="s">
        <v>53</v>
      </c>
      <c r="M71" s="2" t="s">
        <v>96</v>
      </c>
      <c r="N71" s="2"/>
      <c r="O71" s="2" t="s">
        <v>96</v>
      </c>
      <c r="P71" s="2" t="s">
        <v>106</v>
      </c>
      <c r="Q71" s="2" t="s">
        <v>106</v>
      </c>
      <c r="R71" s="16">
        <v>0</v>
      </c>
      <c r="S71" s="16">
        <v>2500</v>
      </c>
      <c r="T71" s="16">
        <f t="shared" si="1"/>
        <v>13362.689999999999</v>
      </c>
      <c r="U71" s="16">
        <v>2500</v>
      </c>
      <c r="V71" s="16">
        <v>2500</v>
      </c>
      <c r="W71" s="16">
        <v>0</v>
      </c>
      <c r="X71" s="17">
        <v>0</v>
      </c>
      <c r="Y71" s="2"/>
      <c r="Z71" s="2" t="s">
        <v>55</v>
      </c>
      <c r="AA71" s="2" t="s">
        <v>56</v>
      </c>
      <c r="AB71" s="2" t="s">
        <v>98</v>
      </c>
      <c r="AC71" s="2" t="s">
        <v>99</v>
      </c>
    </row>
    <row r="72" spans="1:29" x14ac:dyDescent="0.25">
      <c r="A72">
        <f>IFERROR(IF(K72=0,"",VALUE(K72)),"")</f>
        <v>45501</v>
      </c>
      <c r="B72">
        <f t="shared" si="2"/>
        <v>800</v>
      </c>
      <c r="C72" s="27" t="str">
        <f>INDEX(ChartOfAccounts!B:B,MATCH('Xero Demo Data'!B72,ChartOfAccounts!A:A,0))</f>
        <v>Accounts Payable</v>
      </c>
      <c r="D72" s="25">
        <f t="shared" si="3"/>
        <v>45501</v>
      </c>
      <c r="E72" s="27" t="str">
        <f t="shared" si="4"/>
        <v>JD</v>
      </c>
      <c r="F72" t="str">
        <f t="shared" si="5"/>
        <v>Hoyt Productions</v>
      </c>
      <c r="G72" t="str">
        <f t="shared" si="6"/>
        <v>Payment: Hoyt Productions</v>
      </c>
      <c r="H72" t="str">
        <f t="shared" si="7"/>
        <v>08-4123</v>
      </c>
      <c r="I72" s="26">
        <f t="shared" si="8"/>
        <v>-5953.75</v>
      </c>
      <c r="K72" s="15">
        <v>45501</v>
      </c>
      <c r="L72" s="2" t="s">
        <v>58</v>
      </c>
      <c r="M72" s="2" t="s">
        <v>101</v>
      </c>
      <c r="N72" s="2"/>
      <c r="O72" s="2" t="s">
        <v>107</v>
      </c>
      <c r="P72" s="2"/>
      <c r="Q72" s="2" t="s">
        <v>102</v>
      </c>
      <c r="R72" s="16">
        <v>5953.75</v>
      </c>
      <c r="S72" s="16">
        <v>0</v>
      </c>
      <c r="T72" s="16">
        <f t="shared" si="1"/>
        <v>7408.9399999999987</v>
      </c>
      <c r="U72" s="16">
        <v>-5953.75</v>
      </c>
      <c r="V72" s="16">
        <v>-5953.75</v>
      </c>
      <c r="W72" s="16">
        <v>0</v>
      </c>
      <c r="X72" s="17">
        <v>0</v>
      </c>
      <c r="Y72" s="2"/>
      <c r="Z72" s="2" t="s">
        <v>55</v>
      </c>
      <c r="AA72" s="2" t="s">
        <v>56</v>
      </c>
      <c r="AB72" s="2"/>
      <c r="AC72" s="2" t="s">
        <v>60</v>
      </c>
    </row>
    <row r="73" spans="1:29" x14ac:dyDescent="0.25">
      <c r="A73">
        <f t="shared" ref="A73:A80" si="9">IFERROR(IF(K73=0,"",VALUE(K73)),"")</f>
        <v>45502</v>
      </c>
      <c r="B73">
        <f t="shared" si="2"/>
        <v>800</v>
      </c>
      <c r="C73" s="27" t="str">
        <f>INDEX(ChartOfAccounts!B:B,MATCH('Xero Demo Data'!B73,ChartOfAccounts!A:A,0))</f>
        <v>Accounts Payable</v>
      </c>
      <c r="D73" s="25">
        <f t="shared" si="3"/>
        <v>45502</v>
      </c>
      <c r="E73" s="27" t="str">
        <f t="shared" si="4"/>
        <v>JD</v>
      </c>
      <c r="F73" t="str">
        <f t="shared" si="5"/>
        <v>Carlton Functions</v>
      </c>
      <c r="G73" t="str">
        <f t="shared" si="6"/>
        <v>Payment: Carlton Functions</v>
      </c>
      <c r="H73" t="str">
        <f t="shared" si="7"/>
        <v>Dep</v>
      </c>
      <c r="I73" s="26">
        <f t="shared" si="8"/>
        <v>-1500</v>
      </c>
      <c r="K73" s="15">
        <v>45502</v>
      </c>
      <c r="L73" s="2" t="s">
        <v>58</v>
      </c>
      <c r="M73" s="2" t="s">
        <v>103</v>
      </c>
      <c r="N73" s="2"/>
      <c r="O73" s="2" t="s">
        <v>108</v>
      </c>
      <c r="P73" s="2"/>
      <c r="Q73" s="2" t="s">
        <v>104</v>
      </c>
      <c r="R73" s="16">
        <v>1500</v>
      </c>
      <c r="S73" s="16">
        <v>0</v>
      </c>
      <c r="T73" s="16">
        <f t="shared" ref="T73" si="10">((T72 + S73) - R73)</f>
        <v>5908.9399999999987</v>
      </c>
      <c r="U73" s="16">
        <v>-1500</v>
      </c>
      <c r="V73" s="16">
        <v>-1500</v>
      </c>
      <c r="W73" s="16">
        <v>0</v>
      </c>
      <c r="X73" s="17">
        <v>0</v>
      </c>
      <c r="Y73" s="2"/>
      <c r="Z73" s="2" t="s">
        <v>55</v>
      </c>
      <c r="AA73" s="2" t="s">
        <v>56</v>
      </c>
      <c r="AB73" s="2"/>
      <c r="AC73" s="2" t="s">
        <v>60</v>
      </c>
    </row>
    <row r="74" spans="1:29" x14ac:dyDescent="0.25">
      <c r="A74" t="str">
        <f t="shared" si="9"/>
        <v/>
      </c>
      <c r="B74">
        <f t="shared" ref="B74:B137" si="11">VALUE(Z74)</f>
        <v>0</v>
      </c>
      <c r="C74" s="27" t="e">
        <f>INDEX(ChartOfAccounts!B:B,MATCH('Xero Demo Data'!B74,ChartOfAccounts!A:A,0))</f>
        <v>#N/A</v>
      </c>
      <c r="D74" s="25" t="str">
        <f t="shared" ref="D74:D80" si="12">K74</f>
        <v>Total Accounts Payable</v>
      </c>
      <c r="E74" s="27" t="str">
        <f t="shared" ref="E74:E137" si="13">IF(R74=0,"JC","JD")</f>
        <v>JD</v>
      </c>
      <c r="F74">
        <f t="shared" ref="F74:F80" si="14">M74</f>
        <v>0</v>
      </c>
      <c r="G74">
        <f t="shared" ref="G74:G80" si="15">O74</f>
        <v>0</v>
      </c>
      <c r="H74" t="str">
        <f t="shared" ref="H74:H80" si="16">IF(Q74="","-",Q74)</f>
        <v>-</v>
      </c>
      <c r="I74" s="26">
        <f t="shared" ref="I74:I80" si="17">-R74+S74</f>
        <v>5908.940000000006</v>
      </c>
      <c r="K74" s="18" t="s">
        <v>109</v>
      </c>
      <c r="L74" s="18"/>
      <c r="M74" s="18"/>
      <c r="N74" s="18"/>
      <c r="O74" s="18"/>
      <c r="P74" s="18"/>
      <c r="Q74" s="18"/>
      <c r="R74" s="19">
        <f>SUM(R9:R73)</f>
        <v>30904.139999999996</v>
      </c>
      <c r="S74" s="19">
        <f>SUM(S9:S73)</f>
        <v>36813.08</v>
      </c>
      <c r="T74" s="19">
        <f>T73</f>
        <v>5908.9399999999987</v>
      </c>
      <c r="U74" s="19">
        <f>SUM(U9:U73)</f>
        <v>5908.9399999999987</v>
      </c>
      <c r="V74" s="19">
        <f>SUM(V9:V73)</f>
        <v>5908.9399999999987</v>
      </c>
      <c r="W74" s="19">
        <f>SUM(W9:W73)</f>
        <v>0</v>
      </c>
      <c r="X74" s="18"/>
      <c r="Y74" s="18"/>
      <c r="Z74" s="18"/>
      <c r="AA74" s="18"/>
      <c r="AB74" s="18"/>
      <c r="AC74" s="18"/>
    </row>
    <row r="75" spans="1:29" x14ac:dyDescent="0.25">
      <c r="A75" t="str">
        <f t="shared" si="9"/>
        <v/>
      </c>
      <c r="B75">
        <f t="shared" si="11"/>
        <v>0</v>
      </c>
      <c r="C75" s="27" t="e">
        <f>INDEX(ChartOfAccounts!B:B,MATCH('Xero Demo Data'!B75,ChartOfAccounts!A:A,0))</f>
        <v>#N/A</v>
      </c>
      <c r="D75" s="25" t="str">
        <f t="shared" si="12"/>
        <v>Closing Balance</v>
      </c>
      <c r="E75" s="27" t="str">
        <f t="shared" si="13"/>
        <v>JC</v>
      </c>
      <c r="F75">
        <f t="shared" si="14"/>
        <v>0</v>
      </c>
      <c r="G75">
        <f t="shared" si="15"/>
        <v>0</v>
      </c>
      <c r="H75" t="str">
        <f t="shared" si="16"/>
        <v>-</v>
      </c>
      <c r="I75" s="26">
        <f t="shared" si="17"/>
        <v>5908.94</v>
      </c>
      <c r="K75" s="9" t="s">
        <v>110</v>
      </c>
      <c r="L75" s="9"/>
      <c r="M75" s="9"/>
      <c r="N75" s="9"/>
      <c r="O75" s="9"/>
      <c r="P75" s="9"/>
      <c r="Q75" s="9"/>
      <c r="R75" s="10">
        <v>0</v>
      </c>
      <c r="S75" s="10">
        <v>5908.94</v>
      </c>
      <c r="T75" s="10">
        <f>T73</f>
        <v>5908.9399999999987</v>
      </c>
      <c r="U75" s="10">
        <v>0</v>
      </c>
      <c r="V75" s="10">
        <v>0</v>
      </c>
      <c r="W75" s="10">
        <v>0</v>
      </c>
      <c r="X75" s="9"/>
      <c r="Y75" s="9"/>
      <c r="Z75" s="9"/>
      <c r="AA75" s="9"/>
      <c r="AB75" s="9"/>
      <c r="AC75" s="9"/>
    </row>
    <row r="76" spans="1:29" x14ac:dyDescent="0.25">
      <c r="A76" t="str">
        <f t="shared" si="9"/>
        <v/>
      </c>
      <c r="B76">
        <f t="shared" si="11"/>
        <v>0</v>
      </c>
      <c r="C76" s="27" t="e">
        <f>INDEX(ChartOfAccounts!B:B,MATCH('Xero Demo Data'!B76,ChartOfAccounts!A:A,0))</f>
        <v>#N/A</v>
      </c>
      <c r="D76" s="25">
        <f t="shared" si="12"/>
        <v>0</v>
      </c>
      <c r="E76" s="27" t="str">
        <f t="shared" si="13"/>
        <v>JC</v>
      </c>
      <c r="F76">
        <f t="shared" si="14"/>
        <v>0</v>
      </c>
      <c r="G76">
        <f t="shared" si="15"/>
        <v>0</v>
      </c>
      <c r="H76" t="str">
        <f t="shared" si="16"/>
        <v>-</v>
      </c>
      <c r="I76" s="26">
        <f t="shared" si="17"/>
        <v>0</v>
      </c>
    </row>
    <row r="77" spans="1:29" x14ac:dyDescent="0.25">
      <c r="A77" t="str">
        <f t="shared" si="9"/>
        <v/>
      </c>
      <c r="B77">
        <f t="shared" si="11"/>
        <v>0</v>
      </c>
      <c r="C77" s="27" t="e">
        <f>INDEX(ChartOfAccounts!B:B,MATCH('Xero Demo Data'!B77,ChartOfAccounts!A:A,0))</f>
        <v>#N/A</v>
      </c>
      <c r="D77" s="25" t="str">
        <f t="shared" si="12"/>
        <v>Accounts Receivable</v>
      </c>
      <c r="E77" s="27" t="str">
        <f t="shared" si="13"/>
        <v>JC</v>
      </c>
      <c r="F77">
        <f t="shared" si="14"/>
        <v>0</v>
      </c>
      <c r="G77">
        <f t="shared" si="15"/>
        <v>0</v>
      </c>
      <c r="H77" t="str">
        <f t="shared" si="16"/>
        <v>-</v>
      </c>
      <c r="I77" s="26">
        <f t="shared" si="17"/>
        <v>0</v>
      </c>
      <c r="K77" s="8" t="s">
        <v>111</v>
      </c>
      <c r="L77" s="8"/>
      <c r="M77" s="8"/>
      <c r="N77" s="8"/>
      <c r="O77" s="8"/>
      <c r="P77" s="8"/>
      <c r="Q77" s="8"/>
      <c r="R77" s="8"/>
      <c r="S77" s="8"/>
      <c r="T77" s="8"/>
      <c r="U77" s="8"/>
      <c r="V77" s="8"/>
      <c r="W77" s="8"/>
      <c r="X77" s="8"/>
      <c r="Y77" s="8"/>
      <c r="Z77" s="8"/>
      <c r="AA77" s="8"/>
      <c r="AB77" s="8"/>
      <c r="AC77" s="8"/>
    </row>
    <row r="78" spans="1:29" x14ac:dyDescent="0.25">
      <c r="A78" t="str">
        <f t="shared" si="9"/>
        <v/>
      </c>
      <c r="B78">
        <f t="shared" si="11"/>
        <v>0</v>
      </c>
      <c r="C78" s="27" t="e">
        <f>INDEX(ChartOfAccounts!B:B,MATCH('Xero Demo Data'!B78,ChartOfAccounts!A:A,0))</f>
        <v>#N/A</v>
      </c>
      <c r="D78" s="25" t="str">
        <f t="shared" si="12"/>
        <v>Opening Balance</v>
      </c>
      <c r="E78" s="27" t="str">
        <f t="shared" si="13"/>
        <v>JC</v>
      </c>
      <c r="F78">
        <f t="shared" si="14"/>
        <v>0</v>
      </c>
      <c r="G78">
        <f t="shared" si="15"/>
        <v>0</v>
      </c>
      <c r="H78" t="str">
        <f t="shared" si="16"/>
        <v>-</v>
      </c>
      <c r="I78" s="26">
        <f t="shared" si="17"/>
        <v>0</v>
      </c>
      <c r="K78" s="9" t="s">
        <v>52</v>
      </c>
      <c r="L78" s="9"/>
      <c r="M78" s="9"/>
      <c r="N78" s="9"/>
      <c r="O78" s="9"/>
      <c r="P78" s="9"/>
      <c r="Q78" s="9"/>
      <c r="R78" s="10">
        <v>0</v>
      </c>
      <c r="S78" s="10">
        <v>0</v>
      </c>
      <c r="T78" s="10">
        <f>(R78 - S78)</f>
        <v>0</v>
      </c>
      <c r="U78" s="10">
        <v>0</v>
      </c>
      <c r="V78" s="10">
        <v>0</v>
      </c>
      <c r="W78" s="10">
        <v>0</v>
      </c>
      <c r="X78" s="9"/>
      <c r="Y78" s="9"/>
      <c r="Z78" s="9"/>
      <c r="AA78" s="9"/>
      <c r="AB78" s="9"/>
      <c r="AC78" s="9"/>
    </row>
    <row r="79" spans="1:29" x14ac:dyDescent="0.25">
      <c r="A79">
        <f t="shared" ref="A79:A142" si="18">IFERROR(IF(K79=0,"",VALUE(K79)),"")</f>
        <v>45092</v>
      </c>
      <c r="B79">
        <f t="shared" si="11"/>
        <v>610</v>
      </c>
      <c r="C79" s="27" t="str">
        <f>INDEX(ChartOfAccounts!B:B,MATCH('Xero Demo Data'!B79,ChartOfAccounts!A:A,0))</f>
        <v>Accounts Receivable</v>
      </c>
      <c r="D79" s="25">
        <f t="shared" ref="D79:D142" si="19">K79</f>
        <v>45092</v>
      </c>
      <c r="E79" s="27" t="str">
        <f t="shared" si="13"/>
        <v>JD</v>
      </c>
      <c r="F79" t="str">
        <f t="shared" ref="F79:F142" si="20">M79</f>
        <v>Maddox Publishing Group</v>
      </c>
      <c r="G79" t="str">
        <f t="shared" ref="G79:G142" si="21">O79</f>
        <v>Maddox Publishing Group</v>
      </c>
      <c r="H79" t="str">
        <f t="shared" ref="H79:H142" si="22">IF(Q79="","-",Q79)</f>
        <v>INV-001-0</v>
      </c>
      <c r="I79" s="26">
        <f t="shared" ref="I79:I142" si="23">-R79+S79</f>
        <v>-4200</v>
      </c>
      <c r="K79" s="11">
        <v>45092</v>
      </c>
      <c r="L79" s="12" t="s">
        <v>112</v>
      </c>
      <c r="M79" s="12" t="s">
        <v>113</v>
      </c>
      <c r="N79" s="12"/>
      <c r="O79" s="12" t="s">
        <v>113</v>
      </c>
      <c r="P79" s="12" t="s">
        <v>114</v>
      </c>
      <c r="Q79" s="12" t="s">
        <v>114</v>
      </c>
      <c r="R79" s="13">
        <v>4200</v>
      </c>
      <c r="S79" s="13">
        <v>0</v>
      </c>
      <c r="T79" s="13">
        <f t="shared" ref="T79:T142" si="24">((T78 + R79) - S79)</f>
        <v>4200</v>
      </c>
      <c r="U79" s="13">
        <v>4200</v>
      </c>
      <c r="V79" s="13">
        <v>4200</v>
      </c>
      <c r="W79" s="13">
        <v>0</v>
      </c>
      <c r="X79" s="14">
        <v>0</v>
      </c>
      <c r="Y79" s="12"/>
      <c r="Z79" s="12" t="s">
        <v>115</v>
      </c>
      <c r="AA79" s="12" t="s">
        <v>116</v>
      </c>
      <c r="AB79" s="12" t="s">
        <v>117</v>
      </c>
      <c r="AC79" s="12" t="s">
        <v>118</v>
      </c>
    </row>
    <row r="80" spans="1:29" x14ac:dyDescent="0.25">
      <c r="A80">
        <f t="shared" si="9"/>
        <v>45141</v>
      </c>
      <c r="B80">
        <f t="shared" si="11"/>
        <v>610</v>
      </c>
      <c r="C80" s="27" t="str">
        <f>INDEX(ChartOfAccounts!B:B,MATCH('Xero Demo Data'!B80,ChartOfAccounts!A:A,0))</f>
        <v>Accounts Receivable</v>
      </c>
      <c r="D80" s="25">
        <f t="shared" si="12"/>
        <v>45141</v>
      </c>
      <c r="E80" s="27" t="str">
        <f t="shared" si="13"/>
        <v>JD</v>
      </c>
      <c r="F80" t="str">
        <f t="shared" si="14"/>
        <v>Ridgeway University</v>
      </c>
      <c r="G80" t="str">
        <f t="shared" si="15"/>
        <v>Ridgeway University</v>
      </c>
      <c r="H80" t="str">
        <f t="shared" si="16"/>
        <v>RPT200-1</v>
      </c>
      <c r="I80" s="26">
        <f t="shared" si="17"/>
        <v>-500</v>
      </c>
      <c r="K80" s="15">
        <v>45141</v>
      </c>
      <c r="L80" s="2" t="s">
        <v>112</v>
      </c>
      <c r="M80" s="2" t="s">
        <v>119</v>
      </c>
      <c r="N80" s="2" t="s">
        <v>120</v>
      </c>
      <c r="O80" s="2" t="s">
        <v>119</v>
      </c>
      <c r="P80" s="2" t="s">
        <v>121</v>
      </c>
      <c r="Q80" s="2" t="s">
        <v>122</v>
      </c>
      <c r="R80" s="16">
        <v>500</v>
      </c>
      <c r="S80" s="16">
        <v>0</v>
      </c>
      <c r="T80" s="16">
        <f t="shared" si="24"/>
        <v>4700</v>
      </c>
      <c r="U80" s="16">
        <v>500</v>
      </c>
      <c r="V80" s="16">
        <v>500</v>
      </c>
      <c r="W80" s="16">
        <v>0</v>
      </c>
      <c r="X80" s="17">
        <v>0</v>
      </c>
      <c r="Y80" s="2"/>
      <c r="Z80" s="2" t="s">
        <v>115</v>
      </c>
      <c r="AA80" s="2" t="s">
        <v>116</v>
      </c>
      <c r="AB80" s="2"/>
      <c r="AC80" s="2" t="s">
        <v>123</v>
      </c>
    </row>
    <row r="81" spans="1:29" x14ac:dyDescent="0.25">
      <c r="A81">
        <f t="shared" ref="A81:A144" si="25">IFERROR(IF(K81=0,"",VALUE(K81)),"")</f>
        <v>45151</v>
      </c>
      <c r="B81">
        <f t="shared" si="11"/>
        <v>610</v>
      </c>
      <c r="C81" s="27" t="str">
        <f>INDEX(ChartOfAccounts!B:B,MATCH('Xero Demo Data'!B81,ChartOfAccounts!A:A,0))</f>
        <v>Accounts Receivable</v>
      </c>
      <c r="D81" s="25">
        <f t="shared" ref="D81:D144" si="26">K81</f>
        <v>45151</v>
      </c>
      <c r="E81" s="27" t="str">
        <f t="shared" si="13"/>
        <v>JC</v>
      </c>
      <c r="F81" t="str">
        <f t="shared" ref="F81:F144" si="27">M81</f>
        <v>Maddox Publishing Group</v>
      </c>
      <c r="G81" t="str">
        <f t="shared" ref="G81:G144" si="28">O81</f>
        <v>Payment: Maddox Publishing Group</v>
      </c>
      <c r="H81" t="str">
        <f t="shared" ref="H81:H144" si="29">IF(Q81="","-",Q81)</f>
        <v>INV-001-0</v>
      </c>
      <c r="I81" s="26">
        <f t="shared" ref="I81:I144" si="30">-R81+S81</f>
        <v>4200</v>
      </c>
      <c r="K81" s="15">
        <v>45151</v>
      </c>
      <c r="L81" s="2" t="s">
        <v>124</v>
      </c>
      <c r="M81" s="2" t="s">
        <v>113</v>
      </c>
      <c r="N81" s="2"/>
      <c r="O81" s="2" t="s">
        <v>125</v>
      </c>
      <c r="P81" s="2"/>
      <c r="Q81" s="2" t="s">
        <v>114</v>
      </c>
      <c r="R81" s="16">
        <v>0</v>
      </c>
      <c r="S81" s="16">
        <v>4200</v>
      </c>
      <c r="T81" s="16">
        <f t="shared" si="24"/>
        <v>500</v>
      </c>
      <c r="U81" s="16">
        <v>-4200</v>
      </c>
      <c r="V81" s="16">
        <v>-4200</v>
      </c>
      <c r="W81" s="16">
        <v>0</v>
      </c>
      <c r="X81" s="17">
        <v>0</v>
      </c>
      <c r="Y81" s="2"/>
      <c r="Z81" s="2" t="s">
        <v>115</v>
      </c>
      <c r="AA81" s="2" t="s">
        <v>116</v>
      </c>
      <c r="AB81" s="2" t="s">
        <v>117</v>
      </c>
      <c r="AC81" s="2" t="s">
        <v>60</v>
      </c>
    </row>
    <row r="82" spans="1:29" x14ac:dyDescent="0.25">
      <c r="A82">
        <f t="shared" si="25"/>
        <v>45151</v>
      </c>
      <c r="B82">
        <f t="shared" si="11"/>
        <v>610</v>
      </c>
      <c r="C82" s="27" t="str">
        <f>INDEX(ChartOfAccounts!B:B,MATCH('Xero Demo Data'!B82,ChartOfAccounts!A:A,0))</f>
        <v>Accounts Receivable</v>
      </c>
      <c r="D82" s="25">
        <f t="shared" si="26"/>
        <v>45151</v>
      </c>
      <c r="E82" s="27" t="str">
        <f t="shared" si="13"/>
        <v>JC</v>
      </c>
      <c r="F82" t="str">
        <f t="shared" si="27"/>
        <v>Ridgeway University</v>
      </c>
      <c r="G82" t="str">
        <f t="shared" si="28"/>
        <v>Payment: Ridgeway University</v>
      </c>
      <c r="H82" t="str">
        <f t="shared" si="29"/>
        <v>RPT200-1</v>
      </c>
      <c r="I82" s="26">
        <f t="shared" si="30"/>
        <v>500</v>
      </c>
      <c r="K82" s="15">
        <v>45151</v>
      </c>
      <c r="L82" s="2" t="s">
        <v>124</v>
      </c>
      <c r="M82" s="2" t="s">
        <v>119</v>
      </c>
      <c r="N82" s="2" t="s">
        <v>120</v>
      </c>
      <c r="O82" s="2" t="s">
        <v>126</v>
      </c>
      <c r="P82" s="2"/>
      <c r="Q82" s="2" t="s">
        <v>122</v>
      </c>
      <c r="R82" s="16">
        <v>0</v>
      </c>
      <c r="S82" s="16">
        <v>500</v>
      </c>
      <c r="T82" s="16">
        <f t="shared" si="24"/>
        <v>0</v>
      </c>
      <c r="U82" s="16">
        <v>-500</v>
      </c>
      <c r="V82" s="16">
        <v>-500</v>
      </c>
      <c r="W82" s="16">
        <v>0</v>
      </c>
      <c r="X82" s="17">
        <v>0</v>
      </c>
      <c r="Y82" s="2"/>
      <c r="Z82" s="2" t="s">
        <v>115</v>
      </c>
      <c r="AA82" s="2" t="s">
        <v>116</v>
      </c>
      <c r="AB82" s="2"/>
      <c r="AC82" s="2" t="s">
        <v>60</v>
      </c>
    </row>
    <row r="83" spans="1:29" x14ac:dyDescent="0.25">
      <c r="A83">
        <f t="shared" si="25"/>
        <v>45171</v>
      </c>
      <c r="B83">
        <f t="shared" si="11"/>
        <v>610</v>
      </c>
      <c r="C83" s="27" t="str">
        <f>INDEX(ChartOfAccounts!B:B,MATCH('Xero Demo Data'!B83,ChartOfAccounts!A:A,0))</f>
        <v>Accounts Receivable</v>
      </c>
      <c r="D83" s="25">
        <f t="shared" si="26"/>
        <v>45171</v>
      </c>
      <c r="E83" s="27" t="str">
        <f t="shared" si="13"/>
        <v>JD</v>
      </c>
      <c r="F83" t="str">
        <f t="shared" si="27"/>
        <v>Ridgeway University</v>
      </c>
      <c r="G83" t="str">
        <f t="shared" si="28"/>
        <v>Ridgeway University</v>
      </c>
      <c r="H83" t="str">
        <f t="shared" si="29"/>
        <v>RPT200-1</v>
      </c>
      <c r="I83" s="26">
        <f t="shared" si="30"/>
        <v>-500</v>
      </c>
      <c r="K83" s="15">
        <v>45171</v>
      </c>
      <c r="L83" s="2" t="s">
        <v>112</v>
      </c>
      <c r="M83" s="2" t="s">
        <v>119</v>
      </c>
      <c r="N83" s="2" t="s">
        <v>120</v>
      </c>
      <c r="O83" s="2" t="s">
        <v>119</v>
      </c>
      <c r="P83" s="2" t="s">
        <v>127</v>
      </c>
      <c r="Q83" s="2" t="s">
        <v>122</v>
      </c>
      <c r="R83" s="16">
        <v>500</v>
      </c>
      <c r="S83" s="16">
        <v>0</v>
      </c>
      <c r="T83" s="16">
        <f t="shared" si="24"/>
        <v>500</v>
      </c>
      <c r="U83" s="16">
        <v>500</v>
      </c>
      <c r="V83" s="16">
        <v>500</v>
      </c>
      <c r="W83" s="16">
        <v>0</v>
      </c>
      <c r="X83" s="17">
        <v>0</v>
      </c>
      <c r="Y83" s="2"/>
      <c r="Z83" s="2" t="s">
        <v>115</v>
      </c>
      <c r="AA83" s="2" t="s">
        <v>116</v>
      </c>
      <c r="AB83" s="2"/>
      <c r="AC83" s="2" t="s">
        <v>123</v>
      </c>
    </row>
    <row r="84" spans="1:29" x14ac:dyDescent="0.25">
      <c r="A84">
        <f t="shared" si="25"/>
        <v>45181</v>
      </c>
      <c r="B84">
        <f t="shared" si="11"/>
        <v>610</v>
      </c>
      <c r="C84" s="27" t="str">
        <f>INDEX(ChartOfAccounts!B:B,MATCH('Xero Demo Data'!B84,ChartOfAccounts!A:A,0))</f>
        <v>Accounts Receivable</v>
      </c>
      <c r="D84" s="25">
        <f t="shared" si="26"/>
        <v>45181</v>
      </c>
      <c r="E84" s="27" t="str">
        <f t="shared" si="13"/>
        <v>JC</v>
      </c>
      <c r="F84" t="str">
        <f t="shared" si="27"/>
        <v>Ridgeway University</v>
      </c>
      <c r="G84" t="str">
        <f t="shared" si="28"/>
        <v>Payment: Ridgeway University</v>
      </c>
      <c r="H84" t="str">
        <f t="shared" si="29"/>
        <v>RPT200-1</v>
      </c>
      <c r="I84" s="26">
        <f t="shared" si="30"/>
        <v>500</v>
      </c>
      <c r="K84" s="15">
        <v>45181</v>
      </c>
      <c r="L84" s="2" t="s">
        <v>124</v>
      </c>
      <c r="M84" s="2" t="s">
        <v>119</v>
      </c>
      <c r="N84" s="2" t="s">
        <v>120</v>
      </c>
      <c r="O84" s="2" t="s">
        <v>126</v>
      </c>
      <c r="P84" s="2"/>
      <c r="Q84" s="2" t="s">
        <v>122</v>
      </c>
      <c r="R84" s="16">
        <v>0</v>
      </c>
      <c r="S84" s="16">
        <v>500</v>
      </c>
      <c r="T84" s="16">
        <f t="shared" si="24"/>
        <v>0</v>
      </c>
      <c r="U84" s="16">
        <v>-500</v>
      </c>
      <c r="V84" s="16">
        <v>-500</v>
      </c>
      <c r="W84" s="16">
        <v>0</v>
      </c>
      <c r="X84" s="17">
        <v>0</v>
      </c>
      <c r="Y84" s="2"/>
      <c r="Z84" s="2" t="s">
        <v>115</v>
      </c>
      <c r="AA84" s="2" t="s">
        <v>116</v>
      </c>
      <c r="AB84" s="2"/>
      <c r="AC84" s="2" t="s">
        <v>60</v>
      </c>
    </row>
    <row r="85" spans="1:29" x14ac:dyDescent="0.25">
      <c r="A85">
        <f t="shared" si="25"/>
        <v>45202</v>
      </c>
      <c r="B85">
        <f t="shared" si="11"/>
        <v>610</v>
      </c>
      <c r="C85" s="27" t="str">
        <f>INDEX(ChartOfAccounts!B:B,MATCH('Xero Demo Data'!B85,ChartOfAccounts!A:A,0))</f>
        <v>Accounts Receivable</v>
      </c>
      <c r="D85" s="25">
        <f t="shared" si="26"/>
        <v>45202</v>
      </c>
      <c r="E85" s="27" t="str">
        <f t="shared" si="13"/>
        <v>JD</v>
      </c>
      <c r="F85" t="str">
        <f t="shared" si="27"/>
        <v>Ridgeway University</v>
      </c>
      <c r="G85" t="str">
        <f t="shared" si="28"/>
        <v>Ridgeway University</v>
      </c>
      <c r="H85" t="str">
        <f t="shared" si="29"/>
        <v>RPT200-1</v>
      </c>
      <c r="I85" s="26">
        <f t="shared" si="30"/>
        <v>-500</v>
      </c>
      <c r="K85" s="15">
        <v>45202</v>
      </c>
      <c r="L85" s="2" t="s">
        <v>112</v>
      </c>
      <c r="M85" s="2" t="s">
        <v>119</v>
      </c>
      <c r="N85" s="2" t="s">
        <v>120</v>
      </c>
      <c r="O85" s="2" t="s">
        <v>119</v>
      </c>
      <c r="P85" s="2" t="s">
        <v>128</v>
      </c>
      <c r="Q85" s="2" t="s">
        <v>122</v>
      </c>
      <c r="R85" s="16">
        <v>500</v>
      </c>
      <c r="S85" s="16">
        <v>0</v>
      </c>
      <c r="T85" s="16">
        <f t="shared" si="24"/>
        <v>500</v>
      </c>
      <c r="U85" s="16">
        <v>500</v>
      </c>
      <c r="V85" s="16">
        <v>500</v>
      </c>
      <c r="W85" s="16">
        <v>0</v>
      </c>
      <c r="X85" s="17">
        <v>0</v>
      </c>
      <c r="Y85" s="2"/>
      <c r="Z85" s="2" t="s">
        <v>115</v>
      </c>
      <c r="AA85" s="2" t="s">
        <v>116</v>
      </c>
      <c r="AB85" s="2"/>
      <c r="AC85" s="2" t="s">
        <v>123</v>
      </c>
    </row>
    <row r="86" spans="1:29" x14ac:dyDescent="0.25">
      <c r="A86">
        <f t="shared" si="25"/>
        <v>45212</v>
      </c>
      <c r="B86">
        <f t="shared" si="11"/>
        <v>610</v>
      </c>
      <c r="C86" s="27" t="str">
        <f>INDEX(ChartOfAccounts!B:B,MATCH('Xero Demo Data'!B86,ChartOfAccounts!A:A,0))</f>
        <v>Accounts Receivable</v>
      </c>
      <c r="D86" s="25">
        <f t="shared" si="26"/>
        <v>45212</v>
      </c>
      <c r="E86" s="27" t="str">
        <f t="shared" si="13"/>
        <v>JC</v>
      </c>
      <c r="F86" t="str">
        <f t="shared" si="27"/>
        <v>Ridgeway University</v>
      </c>
      <c r="G86" t="str">
        <f t="shared" si="28"/>
        <v>Payment: Ridgeway University</v>
      </c>
      <c r="H86" t="str">
        <f t="shared" si="29"/>
        <v>RPT200-1</v>
      </c>
      <c r="I86" s="26">
        <f t="shared" si="30"/>
        <v>500</v>
      </c>
      <c r="K86" s="15">
        <v>45212</v>
      </c>
      <c r="L86" s="2" t="s">
        <v>124</v>
      </c>
      <c r="M86" s="2" t="s">
        <v>119</v>
      </c>
      <c r="N86" s="2" t="s">
        <v>120</v>
      </c>
      <c r="O86" s="2" t="s">
        <v>126</v>
      </c>
      <c r="P86" s="2"/>
      <c r="Q86" s="2" t="s">
        <v>122</v>
      </c>
      <c r="R86" s="16">
        <v>0</v>
      </c>
      <c r="S86" s="16">
        <v>500</v>
      </c>
      <c r="T86" s="16">
        <f t="shared" si="24"/>
        <v>0</v>
      </c>
      <c r="U86" s="16">
        <v>-500</v>
      </c>
      <c r="V86" s="16">
        <v>-500</v>
      </c>
      <c r="W86" s="16">
        <v>0</v>
      </c>
      <c r="X86" s="17">
        <v>0</v>
      </c>
      <c r="Y86" s="2"/>
      <c r="Z86" s="2" t="s">
        <v>115</v>
      </c>
      <c r="AA86" s="2" t="s">
        <v>116</v>
      </c>
      <c r="AB86" s="2"/>
      <c r="AC86" s="2" t="s">
        <v>60</v>
      </c>
    </row>
    <row r="87" spans="1:29" x14ac:dyDescent="0.25">
      <c r="A87">
        <f t="shared" si="25"/>
        <v>45232</v>
      </c>
      <c r="B87">
        <f t="shared" si="11"/>
        <v>610</v>
      </c>
      <c r="C87" s="27" t="str">
        <f>INDEX(ChartOfAccounts!B:B,MATCH('Xero Demo Data'!B87,ChartOfAccounts!A:A,0))</f>
        <v>Accounts Receivable</v>
      </c>
      <c r="D87" s="25">
        <f t="shared" si="26"/>
        <v>45232</v>
      </c>
      <c r="E87" s="27" t="str">
        <f t="shared" si="13"/>
        <v>JD</v>
      </c>
      <c r="F87" t="str">
        <f t="shared" si="27"/>
        <v>Ridgeway University</v>
      </c>
      <c r="G87" t="str">
        <f t="shared" si="28"/>
        <v>Ridgeway University</v>
      </c>
      <c r="H87" t="str">
        <f t="shared" si="29"/>
        <v>RPT200-1</v>
      </c>
      <c r="I87" s="26">
        <f t="shared" si="30"/>
        <v>-1000</v>
      </c>
      <c r="K87" s="15">
        <v>45232</v>
      </c>
      <c r="L87" s="2" t="s">
        <v>112</v>
      </c>
      <c r="M87" s="2" t="s">
        <v>119</v>
      </c>
      <c r="N87" s="2" t="s">
        <v>120</v>
      </c>
      <c r="O87" s="2" t="s">
        <v>119</v>
      </c>
      <c r="P87" s="2" t="s">
        <v>129</v>
      </c>
      <c r="Q87" s="2" t="s">
        <v>122</v>
      </c>
      <c r="R87" s="16">
        <v>1000</v>
      </c>
      <c r="S87" s="16">
        <v>0</v>
      </c>
      <c r="T87" s="16">
        <f t="shared" si="24"/>
        <v>1000</v>
      </c>
      <c r="U87" s="16">
        <v>1000</v>
      </c>
      <c r="V87" s="16">
        <v>1000</v>
      </c>
      <c r="W87" s="16">
        <v>0</v>
      </c>
      <c r="X87" s="17">
        <v>0</v>
      </c>
      <c r="Y87" s="2"/>
      <c r="Z87" s="2" t="s">
        <v>115</v>
      </c>
      <c r="AA87" s="2" t="s">
        <v>116</v>
      </c>
      <c r="AB87" s="2"/>
      <c r="AC87" s="2" t="s">
        <v>123</v>
      </c>
    </row>
    <row r="88" spans="1:29" x14ac:dyDescent="0.25">
      <c r="A88">
        <f t="shared" si="25"/>
        <v>45242</v>
      </c>
      <c r="B88">
        <f t="shared" si="11"/>
        <v>610</v>
      </c>
      <c r="C88" s="27" t="str">
        <f>INDEX(ChartOfAccounts!B:B,MATCH('Xero Demo Data'!B88,ChartOfAccounts!A:A,0))</f>
        <v>Accounts Receivable</v>
      </c>
      <c r="D88" s="25">
        <f t="shared" si="26"/>
        <v>45242</v>
      </c>
      <c r="E88" s="27" t="str">
        <f t="shared" si="13"/>
        <v>JC</v>
      </c>
      <c r="F88" t="str">
        <f t="shared" si="27"/>
        <v>Ridgeway University</v>
      </c>
      <c r="G88" t="str">
        <f t="shared" si="28"/>
        <v>Payment: Ridgeway University</v>
      </c>
      <c r="H88" t="str">
        <f t="shared" si="29"/>
        <v>RPT200-1</v>
      </c>
      <c r="I88" s="26">
        <f t="shared" si="30"/>
        <v>1000</v>
      </c>
      <c r="K88" s="15">
        <v>45242</v>
      </c>
      <c r="L88" s="2" t="s">
        <v>124</v>
      </c>
      <c r="M88" s="2" t="s">
        <v>119</v>
      </c>
      <c r="N88" s="2" t="s">
        <v>120</v>
      </c>
      <c r="O88" s="2" t="s">
        <v>126</v>
      </c>
      <c r="P88" s="2"/>
      <c r="Q88" s="2" t="s">
        <v>122</v>
      </c>
      <c r="R88" s="16">
        <v>0</v>
      </c>
      <c r="S88" s="16">
        <v>1000</v>
      </c>
      <c r="T88" s="16">
        <f t="shared" si="24"/>
        <v>0</v>
      </c>
      <c r="U88" s="16">
        <v>-1000</v>
      </c>
      <c r="V88" s="16">
        <v>-1000</v>
      </c>
      <c r="W88" s="16">
        <v>0</v>
      </c>
      <c r="X88" s="17">
        <v>0</v>
      </c>
      <c r="Y88" s="2"/>
      <c r="Z88" s="2" t="s">
        <v>115</v>
      </c>
      <c r="AA88" s="2" t="s">
        <v>116</v>
      </c>
      <c r="AB88" s="2"/>
      <c r="AC88" s="2" t="s">
        <v>60</v>
      </c>
    </row>
    <row r="89" spans="1:29" x14ac:dyDescent="0.25">
      <c r="A89">
        <f t="shared" si="25"/>
        <v>45263</v>
      </c>
      <c r="B89">
        <f t="shared" si="11"/>
        <v>610</v>
      </c>
      <c r="C89" s="27" t="str">
        <f>INDEX(ChartOfAccounts!B:B,MATCH('Xero Demo Data'!B89,ChartOfAccounts!A:A,0))</f>
        <v>Accounts Receivable</v>
      </c>
      <c r="D89" s="25">
        <f t="shared" si="26"/>
        <v>45263</v>
      </c>
      <c r="E89" s="27" t="str">
        <f t="shared" si="13"/>
        <v>JD</v>
      </c>
      <c r="F89" t="str">
        <f t="shared" si="27"/>
        <v>Ridgeway University</v>
      </c>
      <c r="G89" t="str">
        <f t="shared" si="28"/>
        <v>Ridgeway University</v>
      </c>
      <c r="H89" t="str">
        <f t="shared" si="29"/>
        <v>RPT200-1</v>
      </c>
      <c r="I89" s="26">
        <f t="shared" si="30"/>
        <v>-500</v>
      </c>
      <c r="K89" s="15">
        <v>45263</v>
      </c>
      <c r="L89" s="2" t="s">
        <v>112</v>
      </c>
      <c r="M89" s="2" t="s">
        <v>119</v>
      </c>
      <c r="N89" s="2" t="s">
        <v>120</v>
      </c>
      <c r="O89" s="2" t="s">
        <v>119</v>
      </c>
      <c r="P89" s="2" t="s">
        <v>130</v>
      </c>
      <c r="Q89" s="2" t="s">
        <v>122</v>
      </c>
      <c r="R89" s="16">
        <v>500</v>
      </c>
      <c r="S89" s="16">
        <v>0</v>
      </c>
      <c r="T89" s="16">
        <f t="shared" si="24"/>
        <v>500</v>
      </c>
      <c r="U89" s="16">
        <v>500</v>
      </c>
      <c r="V89" s="16">
        <v>500</v>
      </c>
      <c r="W89" s="16">
        <v>0</v>
      </c>
      <c r="X89" s="17">
        <v>0</v>
      </c>
      <c r="Y89" s="2"/>
      <c r="Z89" s="2" t="s">
        <v>115</v>
      </c>
      <c r="AA89" s="2" t="s">
        <v>116</v>
      </c>
      <c r="AB89" s="2"/>
      <c r="AC89" s="2" t="s">
        <v>123</v>
      </c>
    </row>
    <row r="90" spans="1:29" x14ac:dyDescent="0.25">
      <c r="A90">
        <f t="shared" si="25"/>
        <v>45273</v>
      </c>
      <c r="B90">
        <f t="shared" si="11"/>
        <v>610</v>
      </c>
      <c r="C90" s="27" t="str">
        <f>INDEX(ChartOfAccounts!B:B,MATCH('Xero Demo Data'!B90,ChartOfAccounts!A:A,0))</f>
        <v>Accounts Receivable</v>
      </c>
      <c r="D90" s="25">
        <f t="shared" si="26"/>
        <v>45273</v>
      </c>
      <c r="E90" s="27" t="str">
        <f t="shared" si="13"/>
        <v>JC</v>
      </c>
      <c r="F90" t="str">
        <f t="shared" si="27"/>
        <v>Ridgeway University</v>
      </c>
      <c r="G90" t="str">
        <f t="shared" si="28"/>
        <v>Payment: Ridgeway University</v>
      </c>
      <c r="H90" t="str">
        <f t="shared" si="29"/>
        <v>RPT200-1</v>
      </c>
      <c r="I90" s="26">
        <f t="shared" si="30"/>
        <v>500</v>
      </c>
      <c r="K90" s="15">
        <v>45273</v>
      </c>
      <c r="L90" s="2" t="s">
        <v>124</v>
      </c>
      <c r="M90" s="2" t="s">
        <v>119</v>
      </c>
      <c r="N90" s="2" t="s">
        <v>120</v>
      </c>
      <c r="O90" s="2" t="s">
        <v>126</v>
      </c>
      <c r="P90" s="2"/>
      <c r="Q90" s="2" t="s">
        <v>122</v>
      </c>
      <c r="R90" s="16">
        <v>0</v>
      </c>
      <c r="S90" s="16">
        <v>500</v>
      </c>
      <c r="T90" s="16">
        <f t="shared" si="24"/>
        <v>0</v>
      </c>
      <c r="U90" s="16">
        <v>-500</v>
      </c>
      <c r="V90" s="16">
        <v>-500</v>
      </c>
      <c r="W90" s="16">
        <v>0</v>
      </c>
      <c r="X90" s="17">
        <v>0</v>
      </c>
      <c r="Y90" s="2"/>
      <c r="Z90" s="2" t="s">
        <v>115</v>
      </c>
      <c r="AA90" s="2" t="s">
        <v>116</v>
      </c>
      <c r="AB90" s="2"/>
      <c r="AC90" s="2" t="s">
        <v>60</v>
      </c>
    </row>
    <row r="91" spans="1:29" x14ac:dyDescent="0.25">
      <c r="A91">
        <f t="shared" si="25"/>
        <v>45294</v>
      </c>
      <c r="B91">
        <f t="shared" si="11"/>
        <v>610</v>
      </c>
      <c r="C91" s="27" t="str">
        <f>INDEX(ChartOfAccounts!B:B,MATCH('Xero Demo Data'!B91,ChartOfAccounts!A:A,0))</f>
        <v>Accounts Receivable</v>
      </c>
      <c r="D91" s="25">
        <f t="shared" si="26"/>
        <v>45294</v>
      </c>
      <c r="E91" s="27" t="str">
        <f t="shared" si="13"/>
        <v>JD</v>
      </c>
      <c r="F91" t="str">
        <f t="shared" si="27"/>
        <v>Ridgeway University</v>
      </c>
      <c r="G91" t="str">
        <f t="shared" si="28"/>
        <v>Ridgeway University</v>
      </c>
      <c r="H91" t="str">
        <f t="shared" si="29"/>
        <v>RPT200-1</v>
      </c>
      <c r="I91" s="26">
        <f t="shared" si="30"/>
        <v>-500</v>
      </c>
      <c r="K91" s="15">
        <v>45294</v>
      </c>
      <c r="L91" s="2" t="s">
        <v>112</v>
      </c>
      <c r="M91" s="2" t="s">
        <v>119</v>
      </c>
      <c r="N91" s="2" t="s">
        <v>120</v>
      </c>
      <c r="O91" s="2" t="s">
        <v>119</v>
      </c>
      <c r="P91" s="2" t="s">
        <v>131</v>
      </c>
      <c r="Q91" s="2" t="s">
        <v>122</v>
      </c>
      <c r="R91" s="16">
        <v>500</v>
      </c>
      <c r="S91" s="16">
        <v>0</v>
      </c>
      <c r="T91" s="16">
        <f t="shared" si="24"/>
        <v>500</v>
      </c>
      <c r="U91" s="16">
        <v>500</v>
      </c>
      <c r="V91" s="16">
        <v>500</v>
      </c>
      <c r="W91" s="16">
        <v>0</v>
      </c>
      <c r="X91" s="17">
        <v>0</v>
      </c>
      <c r="Y91" s="2"/>
      <c r="Z91" s="2" t="s">
        <v>115</v>
      </c>
      <c r="AA91" s="2" t="s">
        <v>116</v>
      </c>
      <c r="AB91" s="2"/>
      <c r="AC91" s="2" t="s">
        <v>123</v>
      </c>
    </row>
    <row r="92" spans="1:29" x14ac:dyDescent="0.25">
      <c r="A92">
        <f t="shared" si="25"/>
        <v>45304</v>
      </c>
      <c r="B92">
        <f t="shared" si="11"/>
        <v>610</v>
      </c>
      <c r="C92" s="27" t="str">
        <f>INDEX(ChartOfAccounts!B:B,MATCH('Xero Demo Data'!B92,ChartOfAccounts!A:A,0))</f>
        <v>Accounts Receivable</v>
      </c>
      <c r="D92" s="25">
        <f t="shared" si="26"/>
        <v>45304</v>
      </c>
      <c r="E92" s="27" t="str">
        <f t="shared" si="13"/>
        <v>JC</v>
      </c>
      <c r="F92" t="str">
        <f t="shared" si="27"/>
        <v>Ridgeway University</v>
      </c>
      <c r="G92" t="str">
        <f t="shared" si="28"/>
        <v>Payment: Ridgeway University</v>
      </c>
      <c r="H92" t="str">
        <f t="shared" si="29"/>
        <v>RPT200-1</v>
      </c>
      <c r="I92" s="26">
        <f t="shared" si="30"/>
        <v>500</v>
      </c>
      <c r="K92" s="15">
        <v>45304</v>
      </c>
      <c r="L92" s="2" t="s">
        <v>124</v>
      </c>
      <c r="M92" s="2" t="s">
        <v>119</v>
      </c>
      <c r="N92" s="2" t="s">
        <v>120</v>
      </c>
      <c r="O92" s="2" t="s">
        <v>126</v>
      </c>
      <c r="P92" s="2"/>
      <c r="Q92" s="2" t="s">
        <v>122</v>
      </c>
      <c r="R92" s="16">
        <v>0</v>
      </c>
      <c r="S92" s="16">
        <v>500</v>
      </c>
      <c r="T92" s="16">
        <f t="shared" si="24"/>
        <v>0</v>
      </c>
      <c r="U92" s="16">
        <v>-500</v>
      </c>
      <c r="V92" s="16">
        <v>-500</v>
      </c>
      <c r="W92" s="16">
        <v>0</v>
      </c>
      <c r="X92" s="17">
        <v>0</v>
      </c>
      <c r="Y92" s="2"/>
      <c r="Z92" s="2" t="s">
        <v>115</v>
      </c>
      <c r="AA92" s="2" t="s">
        <v>116</v>
      </c>
      <c r="AB92" s="2"/>
      <c r="AC92" s="2" t="s">
        <v>60</v>
      </c>
    </row>
    <row r="93" spans="1:29" x14ac:dyDescent="0.25">
      <c r="A93">
        <f t="shared" si="25"/>
        <v>45324</v>
      </c>
      <c r="B93">
        <f t="shared" si="11"/>
        <v>610</v>
      </c>
      <c r="C93" s="27" t="str">
        <f>INDEX(ChartOfAccounts!B:B,MATCH('Xero Demo Data'!B93,ChartOfAccounts!A:A,0))</f>
        <v>Accounts Receivable</v>
      </c>
      <c r="D93" s="25">
        <f t="shared" si="26"/>
        <v>45324</v>
      </c>
      <c r="E93" s="27" t="str">
        <f t="shared" si="13"/>
        <v>JD</v>
      </c>
      <c r="F93" t="str">
        <f t="shared" si="27"/>
        <v>Ridgeway University</v>
      </c>
      <c r="G93" t="str">
        <f t="shared" si="28"/>
        <v>Ridgeway University</v>
      </c>
      <c r="H93" t="str">
        <f t="shared" si="29"/>
        <v>RPT200-1</v>
      </c>
      <c r="I93" s="26">
        <f t="shared" si="30"/>
        <v>-1500</v>
      </c>
      <c r="K93" s="15">
        <v>45324</v>
      </c>
      <c r="L93" s="2" t="s">
        <v>112</v>
      </c>
      <c r="M93" s="2" t="s">
        <v>119</v>
      </c>
      <c r="N93" s="2" t="s">
        <v>120</v>
      </c>
      <c r="O93" s="2" t="s">
        <v>119</v>
      </c>
      <c r="P93" s="2" t="s">
        <v>132</v>
      </c>
      <c r="Q93" s="2" t="s">
        <v>122</v>
      </c>
      <c r="R93" s="16">
        <v>1500</v>
      </c>
      <c r="S93" s="16">
        <v>0</v>
      </c>
      <c r="T93" s="16">
        <f t="shared" si="24"/>
        <v>1500</v>
      </c>
      <c r="U93" s="16">
        <v>1500</v>
      </c>
      <c r="V93" s="16">
        <v>1500</v>
      </c>
      <c r="W93" s="16">
        <v>0</v>
      </c>
      <c r="X93" s="17">
        <v>0</v>
      </c>
      <c r="Y93" s="2"/>
      <c r="Z93" s="2" t="s">
        <v>115</v>
      </c>
      <c r="AA93" s="2" t="s">
        <v>116</v>
      </c>
      <c r="AB93" s="2" t="s">
        <v>133</v>
      </c>
      <c r="AC93" s="2" t="s">
        <v>123</v>
      </c>
    </row>
    <row r="94" spans="1:29" x14ac:dyDescent="0.25">
      <c r="A94">
        <f t="shared" si="25"/>
        <v>45334</v>
      </c>
      <c r="B94">
        <f t="shared" si="11"/>
        <v>610</v>
      </c>
      <c r="C94" s="27" t="str">
        <f>INDEX(ChartOfAccounts!B:B,MATCH('Xero Demo Data'!B94,ChartOfAccounts!A:A,0))</f>
        <v>Accounts Receivable</v>
      </c>
      <c r="D94" s="25">
        <f t="shared" si="26"/>
        <v>45334</v>
      </c>
      <c r="E94" s="27" t="str">
        <f t="shared" si="13"/>
        <v>JC</v>
      </c>
      <c r="F94" t="str">
        <f t="shared" si="27"/>
        <v>Ridgeway University</v>
      </c>
      <c r="G94" t="str">
        <f t="shared" si="28"/>
        <v>Payment: Ridgeway University</v>
      </c>
      <c r="H94" t="str">
        <f t="shared" si="29"/>
        <v>RPT200-1</v>
      </c>
      <c r="I94" s="26">
        <f t="shared" si="30"/>
        <v>1500</v>
      </c>
      <c r="K94" s="15">
        <v>45334</v>
      </c>
      <c r="L94" s="2" t="s">
        <v>124</v>
      </c>
      <c r="M94" s="2" t="s">
        <v>119</v>
      </c>
      <c r="N94" s="2" t="s">
        <v>120</v>
      </c>
      <c r="O94" s="2" t="s">
        <v>126</v>
      </c>
      <c r="P94" s="2"/>
      <c r="Q94" s="2" t="s">
        <v>122</v>
      </c>
      <c r="R94" s="16">
        <v>0</v>
      </c>
      <c r="S94" s="16">
        <v>1500</v>
      </c>
      <c r="T94" s="16">
        <f t="shared" si="24"/>
        <v>0</v>
      </c>
      <c r="U94" s="16">
        <v>-1500</v>
      </c>
      <c r="V94" s="16">
        <v>-1500</v>
      </c>
      <c r="W94" s="16">
        <v>0</v>
      </c>
      <c r="X94" s="17">
        <v>0</v>
      </c>
      <c r="Y94" s="2"/>
      <c r="Z94" s="2" t="s">
        <v>115</v>
      </c>
      <c r="AA94" s="2" t="s">
        <v>116</v>
      </c>
      <c r="AB94" s="2" t="s">
        <v>133</v>
      </c>
      <c r="AC94" s="2" t="s">
        <v>60</v>
      </c>
    </row>
    <row r="95" spans="1:29" x14ac:dyDescent="0.25">
      <c r="A95">
        <f t="shared" si="25"/>
        <v>45355</v>
      </c>
      <c r="B95">
        <f t="shared" si="11"/>
        <v>610</v>
      </c>
      <c r="C95" s="27" t="str">
        <f>INDEX(ChartOfAccounts!B:B,MATCH('Xero Demo Data'!B95,ChartOfAccounts!A:A,0))</f>
        <v>Accounts Receivable</v>
      </c>
      <c r="D95" s="25">
        <f t="shared" si="26"/>
        <v>45355</v>
      </c>
      <c r="E95" s="27" t="str">
        <f t="shared" si="13"/>
        <v>JD</v>
      </c>
      <c r="F95" t="str">
        <f t="shared" si="27"/>
        <v>Ridgeway University</v>
      </c>
      <c r="G95" t="str">
        <f t="shared" si="28"/>
        <v>Ridgeway University</v>
      </c>
      <c r="H95" t="str">
        <f t="shared" si="29"/>
        <v>RPT200-1</v>
      </c>
      <c r="I95" s="26">
        <f t="shared" si="30"/>
        <v>-500</v>
      </c>
      <c r="K95" s="15">
        <v>45355</v>
      </c>
      <c r="L95" s="2" t="s">
        <v>112</v>
      </c>
      <c r="M95" s="2" t="s">
        <v>119</v>
      </c>
      <c r="N95" s="2" t="s">
        <v>120</v>
      </c>
      <c r="O95" s="2" t="s">
        <v>119</v>
      </c>
      <c r="P95" s="2" t="s">
        <v>134</v>
      </c>
      <c r="Q95" s="2" t="s">
        <v>122</v>
      </c>
      <c r="R95" s="16">
        <v>500</v>
      </c>
      <c r="S95" s="16">
        <v>0</v>
      </c>
      <c r="T95" s="16">
        <f t="shared" si="24"/>
        <v>500</v>
      </c>
      <c r="U95" s="16">
        <v>500</v>
      </c>
      <c r="V95" s="16">
        <v>500</v>
      </c>
      <c r="W95" s="16">
        <v>0</v>
      </c>
      <c r="X95" s="17">
        <v>0</v>
      </c>
      <c r="Y95" s="2"/>
      <c r="Z95" s="2" t="s">
        <v>115</v>
      </c>
      <c r="AA95" s="2" t="s">
        <v>116</v>
      </c>
      <c r="AB95" s="2"/>
      <c r="AC95" s="2" t="s">
        <v>123</v>
      </c>
    </row>
    <row r="96" spans="1:29" x14ac:dyDescent="0.25">
      <c r="A96">
        <f t="shared" si="25"/>
        <v>45365</v>
      </c>
      <c r="B96">
        <f t="shared" si="11"/>
        <v>610</v>
      </c>
      <c r="C96" s="27" t="str">
        <f>INDEX(ChartOfAccounts!B:B,MATCH('Xero Demo Data'!B96,ChartOfAccounts!A:A,0))</f>
        <v>Accounts Receivable</v>
      </c>
      <c r="D96" s="25">
        <f t="shared" si="26"/>
        <v>45365</v>
      </c>
      <c r="E96" s="27" t="str">
        <f t="shared" si="13"/>
        <v>JC</v>
      </c>
      <c r="F96" t="str">
        <f t="shared" si="27"/>
        <v>Ridgeway University</v>
      </c>
      <c r="G96" t="str">
        <f t="shared" si="28"/>
        <v>Payment: Ridgeway University</v>
      </c>
      <c r="H96" t="str">
        <f t="shared" si="29"/>
        <v>RPT200-1</v>
      </c>
      <c r="I96" s="26">
        <f t="shared" si="30"/>
        <v>500</v>
      </c>
      <c r="K96" s="15">
        <v>45365</v>
      </c>
      <c r="L96" s="2" t="s">
        <v>124</v>
      </c>
      <c r="M96" s="2" t="s">
        <v>119</v>
      </c>
      <c r="N96" s="2" t="s">
        <v>120</v>
      </c>
      <c r="O96" s="2" t="s">
        <v>126</v>
      </c>
      <c r="P96" s="2"/>
      <c r="Q96" s="2" t="s">
        <v>122</v>
      </c>
      <c r="R96" s="16">
        <v>0</v>
      </c>
      <c r="S96" s="16">
        <v>500</v>
      </c>
      <c r="T96" s="16">
        <f t="shared" si="24"/>
        <v>0</v>
      </c>
      <c r="U96" s="16">
        <v>-500</v>
      </c>
      <c r="V96" s="16">
        <v>-500</v>
      </c>
      <c r="W96" s="16">
        <v>0</v>
      </c>
      <c r="X96" s="17">
        <v>0</v>
      </c>
      <c r="Y96" s="2"/>
      <c r="Z96" s="2" t="s">
        <v>115</v>
      </c>
      <c r="AA96" s="2" t="s">
        <v>116</v>
      </c>
      <c r="AB96" s="2"/>
      <c r="AC96" s="2" t="s">
        <v>60</v>
      </c>
    </row>
    <row r="97" spans="1:29" x14ac:dyDescent="0.25">
      <c r="A97">
        <f t="shared" si="25"/>
        <v>45385</v>
      </c>
      <c r="B97">
        <f t="shared" si="11"/>
        <v>610</v>
      </c>
      <c r="C97" s="27" t="str">
        <f>INDEX(ChartOfAccounts!B:B,MATCH('Xero Demo Data'!B97,ChartOfAccounts!A:A,0))</f>
        <v>Accounts Receivable</v>
      </c>
      <c r="D97" s="25">
        <f t="shared" si="26"/>
        <v>45385</v>
      </c>
      <c r="E97" s="27" t="str">
        <f t="shared" si="13"/>
        <v>JD</v>
      </c>
      <c r="F97" t="str">
        <f t="shared" si="27"/>
        <v>Ridgeway University</v>
      </c>
      <c r="G97" t="str">
        <f t="shared" si="28"/>
        <v>Ridgeway University</v>
      </c>
      <c r="H97" t="str">
        <f t="shared" si="29"/>
        <v>RPT200-1</v>
      </c>
      <c r="I97" s="26">
        <f t="shared" si="30"/>
        <v>-1200</v>
      </c>
      <c r="K97" s="15">
        <v>45385</v>
      </c>
      <c r="L97" s="2" t="s">
        <v>112</v>
      </c>
      <c r="M97" s="2" t="s">
        <v>119</v>
      </c>
      <c r="N97" s="2" t="s">
        <v>120</v>
      </c>
      <c r="O97" s="2" t="s">
        <v>119</v>
      </c>
      <c r="P97" s="2" t="s">
        <v>135</v>
      </c>
      <c r="Q97" s="2" t="s">
        <v>122</v>
      </c>
      <c r="R97" s="16">
        <v>1200</v>
      </c>
      <c r="S97" s="16">
        <v>0</v>
      </c>
      <c r="T97" s="16">
        <f t="shared" si="24"/>
        <v>1200</v>
      </c>
      <c r="U97" s="16">
        <v>1200</v>
      </c>
      <c r="V97" s="16">
        <v>1200</v>
      </c>
      <c r="W97" s="16">
        <v>0</v>
      </c>
      <c r="X97" s="17">
        <v>0</v>
      </c>
      <c r="Y97" s="2"/>
      <c r="Z97" s="2" t="s">
        <v>115</v>
      </c>
      <c r="AA97" s="2" t="s">
        <v>116</v>
      </c>
      <c r="AB97" s="2" t="s">
        <v>133</v>
      </c>
      <c r="AC97" s="2" t="s">
        <v>123</v>
      </c>
    </row>
    <row r="98" spans="1:29" x14ac:dyDescent="0.25">
      <c r="A98">
        <f t="shared" si="25"/>
        <v>45395</v>
      </c>
      <c r="B98">
        <f t="shared" si="11"/>
        <v>610</v>
      </c>
      <c r="C98" s="27" t="str">
        <f>INDEX(ChartOfAccounts!B:B,MATCH('Xero Demo Data'!B98,ChartOfAccounts!A:A,0))</f>
        <v>Accounts Receivable</v>
      </c>
      <c r="D98" s="25">
        <f t="shared" si="26"/>
        <v>45395</v>
      </c>
      <c r="E98" s="27" t="str">
        <f t="shared" si="13"/>
        <v>JC</v>
      </c>
      <c r="F98" t="str">
        <f t="shared" si="27"/>
        <v>Ridgeway University</v>
      </c>
      <c r="G98" t="str">
        <f t="shared" si="28"/>
        <v>Payment: Ridgeway University</v>
      </c>
      <c r="H98" t="str">
        <f t="shared" si="29"/>
        <v>RPT200-1</v>
      </c>
      <c r="I98" s="26">
        <f t="shared" si="30"/>
        <v>1200</v>
      </c>
      <c r="K98" s="15">
        <v>45395</v>
      </c>
      <c r="L98" s="2" t="s">
        <v>124</v>
      </c>
      <c r="M98" s="2" t="s">
        <v>119</v>
      </c>
      <c r="N98" s="2" t="s">
        <v>120</v>
      </c>
      <c r="O98" s="2" t="s">
        <v>126</v>
      </c>
      <c r="P98" s="2"/>
      <c r="Q98" s="2" t="s">
        <v>122</v>
      </c>
      <c r="R98" s="16">
        <v>0</v>
      </c>
      <c r="S98" s="16">
        <v>1200</v>
      </c>
      <c r="T98" s="16">
        <f t="shared" si="24"/>
        <v>0</v>
      </c>
      <c r="U98" s="16">
        <v>-1200</v>
      </c>
      <c r="V98" s="16">
        <v>-1200</v>
      </c>
      <c r="W98" s="16">
        <v>0</v>
      </c>
      <c r="X98" s="17">
        <v>0</v>
      </c>
      <c r="Y98" s="2"/>
      <c r="Z98" s="2" t="s">
        <v>115</v>
      </c>
      <c r="AA98" s="2" t="s">
        <v>116</v>
      </c>
      <c r="AB98" s="2" t="s">
        <v>133</v>
      </c>
      <c r="AC98" s="2" t="s">
        <v>60</v>
      </c>
    </row>
    <row r="99" spans="1:29" x14ac:dyDescent="0.25">
      <c r="A99">
        <f t="shared" si="25"/>
        <v>45416</v>
      </c>
      <c r="B99">
        <f t="shared" si="11"/>
        <v>610</v>
      </c>
      <c r="C99" s="27" t="str">
        <f>INDEX(ChartOfAccounts!B:B,MATCH('Xero Demo Data'!B99,ChartOfAccounts!A:A,0))</f>
        <v>Accounts Receivable</v>
      </c>
      <c r="D99" s="25">
        <f t="shared" si="26"/>
        <v>45416</v>
      </c>
      <c r="E99" s="27" t="str">
        <f t="shared" si="13"/>
        <v>JD</v>
      </c>
      <c r="F99" t="str">
        <f t="shared" si="27"/>
        <v>Ridgeway University</v>
      </c>
      <c r="G99" t="str">
        <f t="shared" si="28"/>
        <v>Ridgeway University</v>
      </c>
      <c r="H99" t="str">
        <f t="shared" si="29"/>
        <v>RPT200-1</v>
      </c>
      <c r="I99" s="26">
        <f t="shared" si="30"/>
        <v>-500</v>
      </c>
      <c r="K99" s="15">
        <v>45416</v>
      </c>
      <c r="L99" s="2" t="s">
        <v>112</v>
      </c>
      <c r="M99" s="2" t="s">
        <v>119</v>
      </c>
      <c r="N99" s="2" t="s">
        <v>120</v>
      </c>
      <c r="O99" s="2" t="s">
        <v>119</v>
      </c>
      <c r="P99" s="2" t="s">
        <v>136</v>
      </c>
      <c r="Q99" s="2" t="s">
        <v>122</v>
      </c>
      <c r="R99" s="16">
        <v>500</v>
      </c>
      <c r="S99" s="16">
        <v>0</v>
      </c>
      <c r="T99" s="16">
        <f t="shared" si="24"/>
        <v>500</v>
      </c>
      <c r="U99" s="16">
        <v>500</v>
      </c>
      <c r="V99" s="16">
        <v>500</v>
      </c>
      <c r="W99" s="16">
        <v>0</v>
      </c>
      <c r="X99" s="17">
        <v>0</v>
      </c>
      <c r="Y99" s="2"/>
      <c r="Z99" s="2" t="s">
        <v>115</v>
      </c>
      <c r="AA99" s="2" t="s">
        <v>116</v>
      </c>
      <c r="AB99" s="2"/>
      <c r="AC99" s="2" t="s">
        <v>123</v>
      </c>
    </row>
    <row r="100" spans="1:29" x14ac:dyDescent="0.25">
      <c r="A100">
        <f t="shared" si="25"/>
        <v>45425</v>
      </c>
      <c r="B100">
        <f t="shared" si="11"/>
        <v>610</v>
      </c>
      <c r="C100" s="27" t="str">
        <f>INDEX(ChartOfAccounts!B:B,MATCH('Xero Demo Data'!B100,ChartOfAccounts!A:A,0))</f>
        <v>Accounts Receivable</v>
      </c>
      <c r="D100" s="25">
        <f t="shared" si="26"/>
        <v>45425</v>
      </c>
      <c r="E100" s="27" t="str">
        <f t="shared" si="13"/>
        <v>JD</v>
      </c>
      <c r="F100" t="str">
        <f t="shared" si="27"/>
        <v>Young Bros Transport</v>
      </c>
      <c r="G100" t="str">
        <f t="shared" si="28"/>
        <v>Young Bros Transport</v>
      </c>
      <c r="H100" t="str">
        <f t="shared" si="29"/>
        <v>Monthly Support</v>
      </c>
      <c r="I100" s="26">
        <f t="shared" si="30"/>
        <v>-541.25</v>
      </c>
      <c r="K100" s="15">
        <v>45425</v>
      </c>
      <c r="L100" s="2" t="s">
        <v>112</v>
      </c>
      <c r="M100" s="2" t="s">
        <v>137</v>
      </c>
      <c r="N100" s="2" t="s">
        <v>120</v>
      </c>
      <c r="O100" s="2" t="s">
        <v>137</v>
      </c>
      <c r="P100" s="2" t="s">
        <v>138</v>
      </c>
      <c r="Q100" s="2" t="s">
        <v>139</v>
      </c>
      <c r="R100" s="16">
        <v>541.25</v>
      </c>
      <c r="S100" s="16">
        <v>0</v>
      </c>
      <c r="T100" s="16">
        <f t="shared" si="24"/>
        <v>1041.25</v>
      </c>
      <c r="U100" s="16">
        <v>541.25</v>
      </c>
      <c r="V100" s="16">
        <v>541.25</v>
      </c>
      <c r="W100" s="16">
        <v>0</v>
      </c>
      <c r="X100" s="17">
        <v>0</v>
      </c>
      <c r="Y100" s="2"/>
      <c r="Z100" s="2" t="s">
        <v>115</v>
      </c>
      <c r="AA100" s="2" t="s">
        <v>116</v>
      </c>
      <c r="AB100" s="2" t="s">
        <v>91</v>
      </c>
      <c r="AC100" s="2" t="s">
        <v>123</v>
      </c>
    </row>
    <row r="101" spans="1:29" x14ac:dyDescent="0.25">
      <c r="A101">
        <f t="shared" si="25"/>
        <v>45425</v>
      </c>
      <c r="B101">
        <f t="shared" si="11"/>
        <v>610</v>
      </c>
      <c r="C101" s="27" t="str">
        <f>INDEX(ChartOfAccounts!B:B,MATCH('Xero Demo Data'!B101,ChartOfAccounts!A:A,0))</f>
        <v>Accounts Receivable</v>
      </c>
      <c r="D101" s="25">
        <f t="shared" si="26"/>
        <v>45425</v>
      </c>
      <c r="E101" s="27" t="str">
        <f t="shared" si="13"/>
        <v>JD</v>
      </c>
      <c r="F101" t="str">
        <f t="shared" si="27"/>
        <v>Rex Media Group</v>
      </c>
      <c r="G101" t="str">
        <f t="shared" si="28"/>
        <v>Rex Media Group</v>
      </c>
      <c r="H101" t="str">
        <f t="shared" si="29"/>
        <v>Monthly Support</v>
      </c>
      <c r="I101" s="26">
        <f t="shared" si="30"/>
        <v>-541.25</v>
      </c>
      <c r="K101" s="15">
        <v>45425</v>
      </c>
      <c r="L101" s="2" t="s">
        <v>112</v>
      </c>
      <c r="M101" s="2" t="s">
        <v>140</v>
      </c>
      <c r="N101" s="2" t="s">
        <v>120</v>
      </c>
      <c r="O101" s="2" t="s">
        <v>140</v>
      </c>
      <c r="P101" s="2" t="s">
        <v>141</v>
      </c>
      <c r="Q101" s="2" t="s">
        <v>139</v>
      </c>
      <c r="R101" s="16">
        <v>541.25</v>
      </c>
      <c r="S101" s="16">
        <v>0</v>
      </c>
      <c r="T101" s="16">
        <f t="shared" si="24"/>
        <v>1582.5</v>
      </c>
      <c r="U101" s="16">
        <v>541.25</v>
      </c>
      <c r="V101" s="16">
        <v>541.25</v>
      </c>
      <c r="W101" s="16">
        <v>0</v>
      </c>
      <c r="X101" s="17">
        <v>0</v>
      </c>
      <c r="Y101" s="2"/>
      <c r="Z101" s="2" t="s">
        <v>115</v>
      </c>
      <c r="AA101" s="2" t="s">
        <v>116</v>
      </c>
      <c r="AB101" s="2" t="s">
        <v>142</v>
      </c>
      <c r="AC101" s="2" t="s">
        <v>123</v>
      </c>
    </row>
    <row r="102" spans="1:29" x14ac:dyDescent="0.25">
      <c r="A102">
        <f t="shared" si="25"/>
        <v>45425</v>
      </c>
      <c r="B102">
        <f t="shared" si="11"/>
        <v>610</v>
      </c>
      <c r="C102" s="27" t="str">
        <f>INDEX(ChartOfAccounts!B:B,MATCH('Xero Demo Data'!B102,ChartOfAccounts!A:A,0))</f>
        <v>Accounts Receivable</v>
      </c>
      <c r="D102" s="25">
        <f t="shared" si="26"/>
        <v>45425</v>
      </c>
      <c r="E102" s="27" t="str">
        <f t="shared" si="13"/>
        <v>JD</v>
      </c>
      <c r="F102" t="str">
        <f t="shared" si="27"/>
        <v>Hamilton Smith Ltd</v>
      </c>
      <c r="G102" t="str">
        <f t="shared" si="28"/>
        <v>Hamilton Smith Ltd</v>
      </c>
      <c r="H102" t="str">
        <f t="shared" si="29"/>
        <v>Monthly Support</v>
      </c>
      <c r="I102" s="26">
        <f t="shared" si="30"/>
        <v>-541.25</v>
      </c>
      <c r="K102" s="15">
        <v>45425</v>
      </c>
      <c r="L102" s="2" t="s">
        <v>112</v>
      </c>
      <c r="M102" s="2" t="s">
        <v>143</v>
      </c>
      <c r="N102" s="2" t="s">
        <v>120</v>
      </c>
      <c r="O102" s="2" t="s">
        <v>143</v>
      </c>
      <c r="P102" s="2" t="s">
        <v>144</v>
      </c>
      <c r="Q102" s="2" t="s">
        <v>139</v>
      </c>
      <c r="R102" s="16">
        <v>541.25</v>
      </c>
      <c r="S102" s="16">
        <v>0</v>
      </c>
      <c r="T102" s="16">
        <f t="shared" si="24"/>
        <v>2123.75</v>
      </c>
      <c r="U102" s="16">
        <v>541.25</v>
      </c>
      <c r="V102" s="16">
        <v>541.25</v>
      </c>
      <c r="W102" s="16">
        <v>0</v>
      </c>
      <c r="X102" s="17">
        <v>0</v>
      </c>
      <c r="Y102" s="2"/>
      <c r="Z102" s="2" t="s">
        <v>115</v>
      </c>
      <c r="AA102" s="2" t="s">
        <v>116</v>
      </c>
      <c r="AB102" s="2" t="s">
        <v>117</v>
      </c>
      <c r="AC102" s="2" t="s">
        <v>123</v>
      </c>
    </row>
    <row r="103" spans="1:29" x14ac:dyDescent="0.25">
      <c r="A103">
        <f t="shared" si="25"/>
        <v>45425</v>
      </c>
      <c r="B103">
        <f t="shared" si="11"/>
        <v>610</v>
      </c>
      <c r="C103" s="27" t="str">
        <f>INDEX(ChartOfAccounts!B:B,MATCH('Xero Demo Data'!B103,ChartOfAccounts!A:A,0))</f>
        <v>Accounts Receivable</v>
      </c>
      <c r="D103" s="25">
        <f t="shared" si="26"/>
        <v>45425</v>
      </c>
      <c r="E103" s="27" t="str">
        <f t="shared" si="13"/>
        <v>JD</v>
      </c>
      <c r="F103" t="str">
        <f t="shared" si="27"/>
        <v>Port &amp; Philip Freight</v>
      </c>
      <c r="G103" t="str">
        <f t="shared" si="28"/>
        <v>Port &amp; Philip Freight</v>
      </c>
      <c r="H103" t="str">
        <f t="shared" si="29"/>
        <v>Monthly Support</v>
      </c>
      <c r="I103" s="26">
        <f t="shared" si="30"/>
        <v>-541.25</v>
      </c>
      <c r="K103" s="15">
        <v>45425</v>
      </c>
      <c r="L103" s="2" t="s">
        <v>112</v>
      </c>
      <c r="M103" s="2" t="s">
        <v>145</v>
      </c>
      <c r="N103" s="2" t="s">
        <v>120</v>
      </c>
      <c r="O103" s="2" t="s">
        <v>145</v>
      </c>
      <c r="P103" s="2" t="s">
        <v>146</v>
      </c>
      <c r="Q103" s="2" t="s">
        <v>139</v>
      </c>
      <c r="R103" s="16">
        <v>541.25</v>
      </c>
      <c r="S103" s="16">
        <v>0</v>
      </c>
      <c r="T103" s="16">
        <f t="shared" si="24"/>
        <v>2665</v>
      </c>
      <c r="U103" s="16">
        <v>541.25</v>
      </c>
      <c r="V103" s="16">
        <v>541.25</v>
      </c>
      <c r="W103" s="16">
        <v>0</v>
      </c>
      <c r="X103" s="17">
        <v>0</v>
      </c>
      <c r="Y103" s="2"/>
      <c r="Z103" s="2" t="s">
        <v>115</v>
      </c>
      <c r="AA103" s="2" t="s">
        <v>116</v>
      </c>
      <c r="AB103" s="2" t="s">
        <v>98</v>
      </c>
      <c r="AC103" s="2" t="s">
        <v>123</v>
      </c>
    </row>
    <row r="104" spans="1:29" x14ac:dyDescent="0.25">
      <c r="A104">
        <f t="shared" si="25"/>
        <v>45426</v>
      </c>
      <c r="B104">
        <f t="shared" si="11"/>
        <v>610</v>
      </c>
      <c r="C104" s="27" t="str">
        <f>INDEX(ChartOfAccounts!B:B,MATCH('Xero Demo Data'!B104,ChartOfAccounts!A:A,0))</f>
        <v>Accounts Receivable</v>
      </c>
      <c r="D104" s="25">
        <f t="shared" si="26"/>
        <v>45426</v>
      </c>
      <c r="E104" s="27" t="str">
        <f t="shared" si="13"/>
        <v>JC</v>
      </c>
      <c r="F104" t="str">
        <f t="shared" si="27"/>
        <v>Ridgeway University</v>
      </c>
      <c r="G104" t="str">
        <f t="shared" si="28"/>
        <v>Payment: Ridgeway University</v>
      </c>
      <c r="H104" t="str">
        <f t="shared" si="29"/>
        <v>RPT200-1</v>
      </c>
      <c r="I104" s="26">
        <f t="shared" si="30"/>
        <v>500</v>
      </c>
      <c r="K104" s="15">
        <v>45426</v>
      </c>
      <c r="L104" s="2" t="s">
        <v>124</v>
      </c>
      <c r="M104" s="2" t="s">
        <v>119</v>
      </c>
      <c r="N104" s="2" t="s">
        <v>120</v>
      </c>
      <c r="O104" s="2" t="s">
        <v>126</v>
      </c>
      <c r="P104" s="2"/>
      <c r="Q104" s="2" t="s">
        <v>122</v>
      </c>
      <c r="R104" s="16">
        <v>0</v>
      </c>
      <c r="S104" s="16">
        <v>500</v>
      </c>
      <c r="T104" s="16">
        <f t="shared" si="24"/>
        <v>2165</v>
      </c>
      <c r="U104" s="16">
        <v>-500</v>
      </c>
      <c r="V104" s="16">
        <v>-500</v>
      </c>
      <c r="W104" s="16">
        <v>0</v>
      </c>
      <c r="X104" s="17">
        <v>0</v>
      </c>
      <c r="Y104" s="2"/>
      <c r="Z104" s="2" t="s">
        <v>115</v>
      </c>
      <c r="AA104" s="2" t="s">
        <v>116</v>
      </c>
      <c r="AB104" s="2"/>
      <c r="AC104" s="2" t="s">
        <v>60</v>
      </c>
    </row>
    <row r="105" spans="1:29" x14ac:dyDescent="0.25">
      <c r="A105">
        <f t="shared" si="25"/>
        <v>45426</v>
      </c>
      <c r="B105">
        <f t="shared" si="11"/>
        <v>610</v>
      </c>
      <c r="C105" s="27" t="str">
        <f>INDEX(ChartOfAccounts!B:B,MATCH('Xero Demo Data'!B105,ChartOfAccounts!A:A,0))</f>
        <v>Accounts Receivable</v>
      </c>
      <c r="D105" s="25">
        <f t="shared" si="26"/>
        <v>45426</v>
      </c>
      <c r="E105" s="27" t="str">
        <f t="shared" si="13"/>
        <v>JD</v>
      </c>
      <c r="F105" t="str">
        <f t="shared" si="27"/>
        <v>Hamilton Smith Ltd</v>
      </c>
      <c r="G105" t="str">
        <f t="shared" si="28"/>
        <v>Hamilton Smith Ltd</v>
      </c>
      <c r="H105" t="str">
        <f t="shared" si="29"/>
        <v>Monthly Support</v>
      </c>
      <c r="I105" s="26">
        <f t="shared" si="30"/>
        <v>-541.25</v>
      </c>
      <c r="K105" s="15">
        <v>45426</v>
      </c>
      <c r="L105" s="2" t="s">
        <v>112</v>
      </c>
      <c r="M105" s="2" t="s">
        <v>143</v>
      </c>
      <c r="N105" s="2" t="s">
        <v>120</v>
      </c>
      <c r="O105" s="2" t="s">
        <v>143</v>
      </c>
      <c r="P105" s="2" t="s">
        <v>147</v>
      </c>
      <c r="Q105" s="2" t="s">
        <v>139</v>
      </c>
      <c r="R105" s="16">
        <v>541.25</v>
      </c>
      <c r="S105" s="16">
        <v>0</v>
      </c>
      <c r="T105" s="16">
        <f t="shared" si="24"/>
        <v>2706.25</v>
      </c>
      <c r="U105" s="16">
        <v>541.25</v>
      </c>
      <c r="V105" s="16">
        <v>541.25</v>
      </c>
      <c r="W105" s="16">
        <v>0</v>
      </c>
      <c r="X105" s="17">
        <v>0</v>
      </c>
      <c r="Y105" s="2"/>
      <c r="Z105" s="2" t="s">
        <v>115</v>
      </c>
      <c r="AA105" s="2" t="s">
        <v>116</v>
      </c>
      <c r="AB105" s="2" t="s">
        <v>117</v>
      </c>
      <c r="AC105" s="2" t="s">
        <v>123</v>
      </c>
    </row>
    <row r="106" spans="1:29" x14ac:dyDescent="0.25">
      <c r="A106">
        <f t="shared" si="25"/>
        <v>45427</v>
      </c>
      <c r="B106">
        <f t="shared" si="11"/>
        <v>610</v>
      </c>
      <c r="C106" s="27" t="str">
        <f>INDEX(ChartOfAccounts!B:B,MATCH('Xero Demo Data'!B106,ChartOfAccounts!A:A,0))</f>
        <v>Accounts Receivable</v>
      </c>
      <c r="D106" s="25">
        <f t="shared" si="26"/>
        <v>45427</v>
      </c>
      <c r="E106" s="27" t="str">
        <f t="shared" si="13"/>
        <v>JC</v>
      </c>
      <c r="F106" t="str">
        <f t="shared" si="27"/>
        <v>Hamilton Smith Ltd</v>
      </c>
      <c r="G106" t="str">
        <f t="shared" si="28"/>
        <v>Hamilton Smith Ltd</v>
      </c>
      <c r="H106" t="str">
        <f t="shared" si="29"/>
        <v>Monthly Support</v>
      </c>
      <c r="I106" s="26">
        <f t="shared" si="30"/>
        <v>541.25</v>
      </c>
      <c r="K106" s="15">
        <v>45427</v>
      </c>
      <c r="L106" s="2" t="s">
        <v>148</v>
      </c>
      <c r="M106" s="2" t="s">
        <v>143</v>
      </c>
      <c r="N106" s="2" t="s">
        <v>120</v>
      </c>
      <c r="O106" s="2" t="s">
        <v>143</v>
      </c>
      <c r="P106" s="2" t="s">
        <v>149</v>
      </c>
      <c r="Q106" s="2" t="s">
        <v>139</v>
      </c>
      <c r="R106" s="16">
        <v>0</v>
      </c>
      <c r="S106" s="16">
        <v>541.25</v>
      </c>
      <c r="T106" s="16">
        <f t="shared" si="24"/>
        <v>2165</v>
      </c>
      <c r="U106" s="16">
        <v>-541.25</v>
      </c>
      <c r="V106" s="16">
        <v>-541.25</v>
      </c>
      <c r="W106" s="16">
        <v>0</v>
      </c>
      <c r="X106" s="17">
        <v>0</v>
      </c>
      <c r="Y106" s="2"/>
      <c r="Z106" s="2" t="s">
        <v>115</v>
      </c>
      <c r="AA106" s="2" t="s">
        <v>116</v>
      </c>
      <c r="AB106" s="2" t="s">
        <v>117</v>
      </c>
      <c r="AC106" s="2" t="s">
        <v>123</v>
      </c>
    </row>
    <row r="107" spans="1:29" x14ac:dyDescent="0.25">
      <c r="A107">
        <f t="shared" si="25"/>
        <v>45427</v>
      </c>
      <c r="B107">
        <f t="shared" si="11"/>
        <v>610</v>
      </c>
      <c r="C107" s="27" t="str">
        <f>INDEX(ChartOfAccounts!B:B,MATCH('Xero Demo Data'!B107,ChartOfAccounts!A:A,0))</f>
        <v>Accounts Receivable</v>
      </c>
      <c r="D107" s="25">
        <f t="shared" si="26"/>
        <v>45427</v>
      </c>
      <c r="E107" s="27" t="str">
        <f t="shared" si="13"/>
        <v>JC</v>
      </c>
      <c r="F107" t="str">
        <f t="shared" si="27"/>
        <v>Hamilton Smith Ltd</v>
      </c>
      <c r="G107" t="str">
        <f t="shared" si="28"/>
        <v>Hamilton Smith Ltd</v>
      </c>
      <c r="H107" t="str">
        <f t="shared" si="29"/>
        <v>Monthly Support</v>
      </c>
      <c r="I107" s="26">
        <f t="shared" si="30"/>
        <v>541.25</v>
      </c>
      <c r="K107" s="15">
        <v>45427</v>
      </c>
      <c r="L107" s="2" t="s">
        <v>150</v>
      </c>
      <c r="M107" s="2" t="s">
        <v>143</v>
      </c>
      <c r="N107" s="2" t="s">
        <v>120</v>
      </c>
      <c r="O107" s="2" t="s">
        <v>143</v>
      </c>
      <c r="P107" s="2"/>
      <c r="Q107" s="2" t="s">
        <v>139</v>
      </c>
      <c r="R107" s="16">
        <v>0</v>
      </c>
      <c r="S107" s="16">
        <v>541.25</v>
      </c>
      <c r="T107" s="16">
        <f t="shared" si="24"/>
        <v>1623.75</v>
      </c>
      <c r="U107" s="16">
        <v>-541.25</v>
      </c>
      <c r="V107" s="16">
        <v>-541.25</v>
      </c>
      <c r="W107" s="16">
        <v>0</v>
      </c>
      <c r="X107" s="17">
        <v>0</v>
      </c>
      <c r="Y107" s="2"/>
      <c r="Z107" s="2" t="s">
        <v>115</v>
      </c>
      <c r="AA107" s="2" t="s">
        <v>116</v>
      </c>
      <c r="AB107" s="2" t="s">
        <v>117</v>
      </c>
      <c r="AC107" s="2" t="s">
        <v>86</v>
      </c>
    </row>
    <row r="108" spans="1:29" x14ac:dyDescent="0.25">
      <c r="A108">
        <f t="shared" si="25"/>
        <v>45427</v>
      </c>
      <c r="B108">
        <f t="shared" si="11"/>
        <v>610</v>
      </c>
      <c r="C108" s="27" t="str">
        <f>INDEX(ChartOfAccounts!B:B,MATCH('Xero Demo Data'!B108,ChartOfAccounts!A:A,0))</f>
        <v>Accounts Receivable</v>
      </c>
      <c r="D108" s="25">
        <f t="shared" si="26"/>
        <v>45427</v>
      </c>
      <c r="E108" s="27" t="str">
        <f t="shared" si="13"/>
        <v>JD</v>
      </c>
      <c r="F108" t="str">
        <f t="shared" si="27"/>
        <v>Hamilton Smith Ltd</v>
      </c>
      <c r="G108" t="str">
        <f t="shared" si="28"/>
        <v>Hamilton Smith Ltd</v>
      </c>
      <c r="H108" t="str">
        <f t="shared" si="29"/>
        <v>Monthly Support</v>
      </c>
      <c r="I108" s="26">
        <f t="shared" si="30"/>
        <v>-541.25</v>
      </c>
      <c r="K108" s="15">
        <v>45427</v>
      </c>
      <c r="L108" s="2" t="s">
        <v>150</v>
      </c>
      <c r="M108" s="2" t="s">
        <v>143</v>
      </c>
      <c r="N108" s="2" t="s">
        <v>120</v>
      </c>
      <c r="O108" s="2" t="s">
        <v>143</v>
      </c>
      <c r="P108" s="2"/>
      <c r="Q108" s="2" t="s">
        <v>139</v>
      </c>
      <c r="R108" s="16">
        <v>541.25</v>
      </c>
      <c r="S108" s="16">
        <v>0</v>
      </c>
      <c r="T108" s="16">
        <f t="shared" si="24"/>
        <v>2165</v>
      </c>
      <c r="U108" s="16">
        <v>541.25</v>
      </c>
      <c r="V108" s="16">
        <v>541.25</v>
      </c>
      <c r="W108" s="16">
        <v>0</v>
      </c>
      <c r="X108" s="17">
        <v>0</v>
      </c>
      <c r="Y108" s="2"/>
      <c r="Z108" s="2" t="s">
        <v>115</v>
      </c>
      <c r="AA108" s="2" t="s">
        <v>116</v>
      </c>
      <c r="AB108" s="2" t="s">
        <v>117</v>
      </c>
      <c r="AC108" s="2" t="s">
        <v>86</v>
      </c>
    </row>
    <row r="109" spans="1:29" x14ac:dyDescent="0.25">
      <c r="A109">
        <f t="shared" si="25"/>
        <v>45428</v>
      </c>
      <c r="B109">
        <f t="shared" si="11"/>
        <v>610</v>
      </c>
      <c r="C109" s="27" t="str">
        <f>INDEX(ChartOfAccounts!B:B,MATCH('Xero Demo Data'!B109,ChartOfAccounts!A:A,0))</f>
        <v>Accounts Receivable</v>
      </c>
      <c r="D109" s="25">
        <f t="shared" si="26"/>
        <v>45428</v>
      </c>
      <c r="E109" s="27" t="str">
        <f t="shared" si="13"/>
        <v>JD</v>
      </c>
      <c r="F109" t="str">
        <f t="shared" si="27"/>
        <v>City Limousines</v>
      </c>
      <c r="G109" t="str">
        <f t="shared" si="28"/>
        <v>City Limousines</v>
      </c>
      <c r="H109" t="str">
        <f t="shared" si="29"/>
        <v>P/O 9711</v>
      </c>
      <c r="I109" s="26">
        <f t="shared" si="30"/>
        <v>-250</v>
      </c>
      <c r="K109" s="15">
        <v>45428</v>
      </c>
      <c r="L109" s="2" t="s">
        <v>112</v>
      </c>
      <c r="M109" s="2" t="s">
        <v>151</v>
      </c>
      <c r="N109" s="2" t="s">
        <v>120</v>
      </c>
      <c r="O109" s="2" t="s">
        <v>151</v>
      </c>
      <c r="P109" s="2" t="s">
        <v>152</v>
      </c>
      <c r="Q109" s="2" t="s">
        <v>153</v>
      </c>
      <c r="R109" s="16">
        <v>250</v>
      </c>
      <c r="S109" s="16">
        <v>0</v>
      </c>
      <c r="T109" s="16">
        <f t="shared" si="24"/>
        <v>2415</v>
      </c>
      <c r="U109" s="16">
        <v>250</v>
      </c>
      <c r="V109" s="16">
        <v>250</v>
      </c>
      <c r="W109" s="16">
        <v>0</v>
      </c>
      <c r="X109" s="17">
        <v>0</v>
      </c>
      <c r="Y109" s="2"/>
      <c r="Z109" s="2" t="s">
        <v>115</v>
      </c>
      <c r="AA109" s="2" t="s">
        <v>116</v>
      </c>
      <c r="AB109" s="2" t="s">
        <v>91</v>
      </c>
      <c r="AC109" s="2" t="s">
        <v>123</v>
      </c>
    </row>
    <row r="110" spans="1:29" x14ac:dyDescent="0.25">
      <c r="A110">
        <f t="shared" si="25"/>
        <v>45435</v>
      </c>
      <c r="B110">
        <f t="shared" si="11"/>
        <v>610</v>
      </c>
      <c r="C110" s="27" t="str">
        <f>INDEX(ChartOfAccounts!B:B,MATCH('Xero Demo Data'!B110,ChartOfAccounts!A:A,0))</f>
        <v>Accounts Receivable</v>
      </c>
      <c r="D110" s="25">
        <f t="shared" si="26"/>
        <v>45435</v>
      </c>
      <c r="E110" s="27" t="str">
        <f t="shared" si="13"/>
        <v>JC</v>
      </c>
      <c r="F110" t="str">
        <f t="shared" si="27"/>
        <v>Rex Media Group</v>
      </c>
      <c r="G110" t="str">
        <f t="shared" si="28"/>
        <v>Payment: Rex Media Group</v>
      </c>
      <c r="H110" t="str">
        <f t="shared" si="29"/>
        <v>Monthly Support</v>
      </c>
      <c r="I110" s="26">
        <f t="shared" si="30"/>
        <v>541.25</v>
      </c>
      <c r="K110" s="15">
        <v>45435</v>
      </c>
      <c r="L110" s="2" t="s">
        <v>124</v>
      </c>
      <c r="M110" s="2" t="s">
        <v>140</v>
      </c>
      <c r="N110" s="2" t="s">
        <v>120</v>
      </c>
      <c r="O110" s="2" t="s">
        <v>154</v>
      </c>
      <c r="P110" s="2"/>
      <c r="Q110" s="2" t="s">
        <v>139</v>
      </c>
      <c r="R110" s="16">
        <v>0</v>
      </c>
      <c r="S110" s="16">
        <v>541.25</v>
      </c>
      <c r="T110" s="16">
        <f t="shared" si="24"/>
        <v>1873.75</v>
      </c>
      <c r="U110" s="16">
        <v>-541.25</v>
      </c>
      <c r="V110" s="16">
        <v>-541.25</v>
      </c>
      <c r="W110" s="16">
        <v>0</v>
      </c>
      <c r="X110" s="17">
        <v>0</v>
      </c>
      <c r="Y110" s="2"/>
      <c r="Z110" s="2" t="s">
        <v>115</v>
      </c>
      <c r="AA110" s="2" t="s">
        <v>116</v>
      </c>
      <c r="AB110" s="2" t="s">
        <v>142</v>
      </c>
      <c r="AC110" s="2" t="s">
        <v>60</v>
      </c>
    </row>
    <row r="111" spans="1:29" x14ac:dyDescent="0.25">
      <c r="A111">
        <f t="shared" si="25"/>
        <v>45435</v>
      </c>
      <c r="B111">
        <f t="shared" si="11"/>
        <v>610</v>
      </c>
      <c r="C111" s="27" t="str">
        <f>INDEX(ChartOfAccounts!B:B,MATCH('Xero Demo Data'!B111,ChartOfAccounts!A:A,0))</f>
        <v>Accounts Receivable</v>
      </c>
      <c r="D111" s="25">
        <f t="shared" si="26"/>
        <v>45435</v>
      </c>
      <c r="E111" s="27" t="str">
        <f t="shared" si="13"/>
        <v>JC</v>
      </c>
      <c r="F111" t="str">
        <f t="shared" si="27"/>
        <v>Young Bros Transport</v>
      </c>
      <c r="G111" t="str">
        <f t="shared" si="28"/>
        <v>Payment: Young Bros Transport</v>
      </c>
      <c r="H111" t="str">
        <f t="shared" si="29"/>
        <v>Monthly Support</v>
      </c>
      <c r="I111" s="26">
        <f t="shared" si="30"/>
        <v>541.25</v>
      </c>
      <c r="K111" s="15">
        <v>45435</v>
      </c>
      <c r="L111" s="2" t="s">
        <v>124</v>
      </c>
      <c r="M111" s="2" t="s">
        <v>137</v>
      </c>
      <c r="N111" s="2" t="s">
        <v>120</v>
      </c>
      <c r="O111" s="2" t="s">
        <v>155</v>
      </c>
      <c r="P111" s="2"/>
      <c r="Q111" s="2" t="s">
        <v>139</v>
      </c>
      <c r="R111" s="16">
        <v>0</v>
      </c>
      <c r="S111" s="16">
        <v>541.25</v>
      </c>
      <c r="T111" s="16">
        <f t="shared" si="24"/>
        <v>1332.5</v>
      </c>
      <c r="U111" s="16">
        <v>-541.25</v>
      </c>
      <c r="V111" s="16">
        <v>-541.25</v>
      </c>
      <c r="W111" s="16">
        <v>0</v>
      </c>
      <c r="X111" s="17">
        <v>0</v>
      </c>
      <c r="Y111" s="2"/>
      <c r="Z111" s="2" t="s">
        <v>115</v>
      </c>
      <c r="AA111" s="2" t="s">
        <v>116</v>
      </c>
      <c r="AB111" s="2" t="s">
        <v>91</v>
      </c>
      <c r="AC111" s="2" t="s">
        <v>60</v>
      </c>
    </row>
    <row r="112" spans="1:29" x14ac:dyDescent="0.25">
      <c r="A112">
        <f t="shared" si="25"/>
        <v>45435</v>
      </c>
      <c r="B112">
        <f t="shared" si="11"/>
        <v>610</v>
      </c>
      <c r="C112" s="27" t="str">
        <f>INDEX(ChartOfAccounts!B:B,MATCH('Xero Demo Data'!B112,ChartOfAccounts!A:A,0))</f>
        <v>Accounts Receivable</v>
      </c>
      <c r="D112" s="25">
        <f t="shared" si="26"/>
        <v>45435</v>
      </c>
      <c r="E112" s="27" t="str">
        <f t="shared" si="13"/>
        <v>JC</v>
      </c>
      <c r="F112" t="str">
        <f t="shared" si="27"/>
        <v>Port &amp; Philip Freight</v>
      </c>
      <c r="G112" t="str">
        <f t="shared" si="28"/>
        <v>Payment: Port &amp; Philip Freight</v>
      </c>
      <c r="H112" t="str">
        <f t="shared" si="29"/>
        <v>Monthly Support</v>
      </c>
      <c r="I112" s="26">
        <f t="shared" si="30"/>
        <v>541.25</v>
      </c>
      <c r="K112" s="15">
        <v>45435</v>
      </c>
      <c r="L112" s="2" t="s">
        <v>124</v>
      </c>
      <c r="M112" s="2" t="s">
        <v>145</v>
      </c>
      <c r="N112" s="2" t="s">
        <v>120</v>
      </c>
      <c r="O112" s="2" t="s">
        <v>156</v>
      </c>
      <c r="P112" s="2"/>
      <c r="Q112" s="2" t="s">
        <v>139</v>
      </c>
      <c r="R112" s="16">
        <v>0</v>
      </c>
      <c r="S112" s="16">
        <v>541.25</v>
      </c>
      <c r="T112" s="16">
        <f t="shared" si="24"/>
        <v>791.25</v>
      </c>
      <c r="U112" s="16">
        <v>-541.25</v>
      </c>
      <c r="V112" s="16">
        <v>-541.25</v>
      </c>
      <c r="W112" s="16">
        <v>0</v>
      </c>
      <c r="X112" s="17">
        <v>0</v>
      </c>
      <c r="Y112" s="2"/>
      <c r="Z112" s="2" t="s">
        <v>115</v>
      </c>
      <c r="AA112" s="2" t="s">
        <v>116</v>
      </c>
      <c r="AB112" s="2" t="s">
        <v>98</v>
      </c>
      <c r="AC112" s="2" t="s">
        <v>60</v>
      </c>
    </row>
    <row r="113" spans="1:29" x14ac:dyDescent="0.25">
      <c r="A113">
        <f t="shared" si="25"/>
        <v>45435</v>
      </c>
      <c r="B113">
        <f t="shared" si="11"/>
        <v>610</v>
      </c>
      <c r="C113" s="27" t="str">
        <f>INDEX(ChartOfAccounts!B:B,MATCH('Xero Demo Data'!B113,ChartOfAccounts!A:A,0))</f>
        <v>Accounts Receivable</v>
      </c>
      <c r="D113" s="25">
        <f t="shared" si="26"/>
        <v>45435</v>
      </c>
      <c r="E113" s="27" t="str">
        <f t="shared" si="13"/>
        <v>JC</v>
      </c>
      <c r="F113" t="str">
        <f t="shared" si="27"/>
        <v>Hamilton Smith Ltd</v>
      </c>
      <c r="G113" t="str">
        <f t="shared" si="28"/>
        <v>Payment: Hamilton Smith Ltd</v>
      </c>
      <c r="H113" t="str">
        <f t="shared" si="29"/>
        <v>Monthly Support</v>
      </c>
      <c r="I113" s="26">
        <f t="shared" si="30"/>
        <v>541.25</v>
      </c>
      <c r="K113" s="15">
        <v>45435</v>
      </c>
      <c r="L113" s="2" t="s">
        <v>124</v>
      </c>
      <c r="M113" s="2" t="s">
        <v>143</v>
      </c>
      <c r="N113" s="2" t="s">
        <v>120</v>
      </c>
      <c r="O113" s="2" t="s">
        <v>157</v>
      </c>
      <c r="P113" s="2"/>
      <c r="Q113" s="2" t="s">
        <v>139</v>
      </c>
      <c r="R113" s="16">
        <v>0</v>
      </c>
      <c r="S113" s="16">
        <v>541.25</v>
      </c>
      <c r="T113" s="16">
        <f t="shared" si="24"/>
        <v>250</v>
      </c>
      <c r="U113" s="16">
        <v>-541.25</v>
      </c>
      <c r="V113" s="16">
        <v>-541.25</v>
      </c>
      <c r="W113" s="16">
        <v>0</v>
      </c>
      <c r="X113" s="17">
        <v>0</v>
      </c>
      <c r="Y113" s="2"/>
      <c r="Z113" s="2" t="s">
        <v>115</v>
      </c>
      <c r="AA113" s="2" t="s">
        <v>116</v>
      </c>
      <c r="AB113" s="2" t="s">
        <v>117</v>
      </c>
      <c r="AC113" s="2" t="s">
        <v>60</v>
      </c>
    </row>
    <row r="114" spans="1:29" x14ac:dyDescent="0.25">
      <c r="A114">
        <f t="shared" si="25"/>
        <v>45436</v>
      </c>
      <c r="B114">
        <f t="shared" si="11"/>
        <v>610</v>
      </c>
      <c r="C114" s="27" t="str">
        <f>INDEX(ChartOfAccounts!B:B,MATCH('Xero Demo Data'!B114,ChartOfAccounts!A:A,0))</f>
        <v>Accounts Receivable</v>
      </c>
      <c r="D114" s="25">
        <f t="shared" si="26"/>
        <v>45436</v>
      </c>
      <c r="E114" s="27" t="str">
        <f t="shared" si="13"/>
        <v>JD</v>
      </c>
      <c r="F114" t="str">
        <f t="shared" si="27"/>
        <v>Bank West</v>
      </c>
      <c r="G114" t="str">
        <f t="shared" si="28"/>
        <v>Bank West</v>
      </c>
      <c r="H114" t="str">
        <f t="shared" si="29"/>
        <v>Training</v>
      </c>
      <c r="I114" s="26">
        <f t="shared" si="30"/>
        <v>-1500</v>
      </c>
      <c r="K114" s="15">
        <v>45436</v>
      </c>
      <c r="L114" s="2" t="s">
        <v>112</v>
      </c>
      <c r="M114" s="2" t="s">
        <v>158</v>
      </c>
      <c r="N114" s="2" t="s">
        <v>120</v>
      </c>
      <c r="O114" s="2" t="s">
        <v>158</v>
      </c>
      <c r="P114" s="2" t="s">
        <v>159</v>
      </c>
      <c r="Q114" s="2" t="s">
        <v>120</v>
      </c>
      <c r="R114" s="16">
        <v>1500</v>
      </c>
      <c r="S114" s="16">
        <v>0</v>
      </c>
      <c r="T114" s="16">
        <f t="shared" si="24"/>
        <v>1750</v>
      </c>
      <c r="U114" s="16">
        <v>1500</v>
      </c>
      <c r="V114" s="16">
        <v>1500</v>
      </c>
      <c r="W114" s="16">
        <v>0</v>
      </c>
      <c r="X114" s="17">
        <v>0</v>
      </c>
      <c r="Y114" s="2"/>
      <c r="Z114" s="2" t="s">
        <v>115</v>
      </c>
      <c r="AA114" s="2" t="s">
        <v>116</v>
      </c>
      <c r="AB114" s="2" t="s">
        <v>133</v>
      </c>
      <c r="AC114" s="2" t="s">
        <v>123</v>
      </c>
    </row>
    <row r="115" spans="1:29" x14ac:dyDescent="0.25">
      <c r="A115">
        <f t="shared" si="25"/>
        <v>45446</v>
      </c>
      <c r="B115">
        <f t="shared" si="11"/>
        <v>610</v>
      </c>
      <c r="C115" s="27" t="str">
        <f>INDEX(ChartOfAccounts!B:B,MATCH('Xero Demo Data'!B115,ChartOfAccounts!A:A,0))</f>
        <v>Accounts Receivable</v>
      </c>
      <c r="D115" s="25">
        <f t="shared" si="26"/>
        <v>45446</v>
      </c>
      <c r="E115" s="27" t="str">
        <f t="shared" si="13"/>
        <v>JC</v>
      </c>
      <c r="F115" t="str">
        <f t="shared" si="27"/>
        <v>Bank West</v>
      </c>
      <c r="G115" t="str">
        <f t="shared" si="28"/>
        <v>Payment: Bank West</v>
      </c>
      <c r="H115" t="str">
        <f t="shared" si="29"/>
        <v>Training</v>
      </c>
      <c r="I115" s="26">
        <f t="shared" si="30"/>
        <v>1500</v>
      </c>
      <c r="K115" s="15">
        <v>45446</v>
      </c>
      <c r="L115" s="2" t="s">
        <v>124</v>
      </c>
      <c r="M115" s="2" t="s">
        <v>158</v>
      </c>
      <c r="N115" s="2" t="s">
        <v>120</v>
      </c>
      <c r="O115" s="2" t="s">
        <v>160</v>
      </c>
      <c r="P115" s="2"/>
      <c r="Q115" s="2" t="s">
        <v>120</v>
      </c>
      <c r="R115" s="16">
        <v>0</v>
      </c>
      <c r="S115" s="16">
        <v>1500</v>
      </c>
      <c r="T115" s="16">
        <f t="shared" si="24"/>
        <v>250</v>
      </c>
      <c r="U115" s="16">
        <v>-1500</v>
      </c>
      <c r="V115" s="16">
        <v>-1500</v>
      </c>
      <c r="W115" s="16">
        <v>0</v>
      </c>
      <c r="X115" s="17">
        <v>0</v>
      </c>
      <c r="Y115" s="2"/>
      <c r="Z115" s="2" t="s">
        <v>115</v>
      </c>
      <c r="AA115" s="2" t="s">
        <v>116</v>
      </c>
      <c r="AB115" s="2" t="s">
        <v>133</v>
      </c>
      <c r="AC115" s="2" t="s">
        <v>60</v>
      </c>
    </row>
    <row r="116" spans="1:29" x14ac:dyDescent="0.25">
      <c r="A116">
        <f t="shared" si="25"/>
        <v>45447</v>
      </c>
      <c r="B116">
        <f t="shared" si="11"/>
        <v>610</v>
      </c>
      <c r="C116" s="27" t="str">
        <f>INDEX(ChartOfAccounts!B:B,MATCH('Xero Demo Data'!B116,ChartOfAccounts!A:A,0))</f>
        <v>Accounts Receivable</v>
      </c>
      <c r="D116" s="25">
        <f t="shared" si="26"/>
        <v>45447</v>
      </c>
      <c r="E116" s="27" t="str">
        <f t="shared" si="13"/>
        <v>JD</v>
      </c>
      <c r="F116" t="str">
        <f t="shared" si="27"/>
        <v>Ridgeway University</v>
      </c>
      <c r="G116" t="str">
        <f t="shared" si="28"/>
        <v>Ridgeway University</v>
      </c>
      <c r="H116" t="str">
        <f t="shared" si="29"/>
        <v>RPT200-1</v>
      </c>
      <c r="I116" s="26">
        <f t="shared" si="30"/>
        <v>-2500</v>
      </c>
      <c r="K116" s="15">
        <v>45447</v>
      </c>
      <c r="L116" s="2" t="s">
        <v>112</v>
      </c>
      <c r="M116" s="2" t="s">
        <v>119</v>
      </c>
      <c r="N116" s="2" t="s">
        <v>120</v>
      </c>
      <c r="O116" s="2" t="s">
        <v>119</v>
      </c>
      <c r="P116" s="2" t="s">
        <v>161</v>
      </c>
      <c r="Q116" s="2" t="s">
        <v>122</v>
      </c>
      <c r="R116" s="16">
        <v>2500</v>
      </c>
      <c r="S116" s="16">
        <v>0</v>
      </c>
      <c r="T116" s="16">
        <f t="shared" si="24"/>
        <v>2750</v>
      </c>
      <c r="U116" s="16">
        <v>2500</v>
      </c>
      <c r="V116" s="16">
        <v>2500</v>
      </c>
      <c r="W116" s="16">
        <v>0</v>
      </c>
      <c r="X116" s="17">
        <v>0</v>
      </c>
      <c r="Y116" s="2"/>
      <c r="Z116" s="2" t="s">
        <v>115</v>
      </c>
      <c r="AA116" s="2" t="s">
        <v>116</v>
      </c>
      <c r="AB116" s="2" t="s">
        <v>133</v>
      </c>
      <c r="AC116" s="2" t="s">
        <v>123</v>
      </c>
    </row>
    <row r="117" spans="1:29" x14ac:dyDescent="0.25">
      <c r="A117">
        <f t="shared" si="25"/>
        <v>45450</v>
      </c>
      <c r="B117">
        <f t="shared" si="11"/>
        <v>610</v>
      </c>
      <c r="C117" s="27" t="str">
        <f>INDEX(ChartOfAccounts!B:B,MATCH('Xero Demo Data'!B117,ChartOfAccounts!A:A,0))</f>
        <v>Accounts Receivable</v>
      </c>
      <c r="D117" s="25">
        <f t="shared" si="26"/>
        <v>45450</v>
      </c>
      <c r="E117" s="27" t="str">
        <f t="shared" si="13"/>
        <v>JD</v>
      </c>
      <c r="F117" t="str">
        <f t="shared" si="27"/>
        <v>City Agency</v>
      </c>
      <c r="G117" t="str">
        <f t="shared" si="28"/>
        <v>City Agency</v>
      </c>
      <c r="H117" t="str">
        <f t="shared" si="29"/>
        <v>Workshop</v>
      </c>
      <c r="I117" s="26">
        <f t="shared" si="30"/>
        <v>-329.8</v>
      </c>
      <c r="K117" s="15">
        <v>45450</v>
      </c>
      <c r="L117" s="2" t="s">
        <v>112</v>
      </c>
      <c r="M117" s="2" t="s">
        <v>162</v>
      </c>
      <c r="N117" s="2" t="s">
        <v>120</v>
      </c>
      <c r="O117" s="2" t="s">
        <v>162</v>
      </c>
      <c r="P117" s="2" t="s">
        <v>163</v>
      </c>
      <c r="Q117" s="2" t="s">
        <v>164</v>
      </c>
      <c r="R117" s="16">
        <v>329.8</v>
      </c>
      <c r="S117" s="16">
        <v>0</v>
      </c>
      <c r="T117" s="16">
        <f t="shared" si="24"/>
        <v>3079.8</v>
      </c>
      <c r="U117" s="16">
        <v>329.8</v>
      </c>
      <c r="V117" s="16">
        <v>329.8</v>
      </c>
      <c r="W117" s="16">
        <v>0</v>
      </c>
      <c r="X117" s="17">
        <v>0</v>
      </c>
      <c r="Y117" s="2"/>
      <c r="Z117" s="2" t="s">
        <v>115</v>
      </c>
      <c r="AA117" s="2" t="s">
        <v>116</v>
      </c>
      <c r="AB117" s="2" t="s">
        <v>91</v>
      </c>
      <c r="AC117" s="2" t="s">
        <v>123</v>
      </c>
    </row>
    <row r="118" spans="1:29" x14ac:dyDescent="0.25">
      <c r="A118">
        <f t="shared" si="25"/>
        <v>45457</v>
      </c>
      <c r="B118">
        <f t="shared" si="11"/>
        <v>610</v>
      </c>
      <c r="C118" s="27" t="str">
        <f>INDEX(ChartOfAccounts!B:B,MATCH('Xero Demo Data'!B118,ChartOfAccounts!A:A,0))</f>
        <v>Accounts Receivable</v>
      </c>
      <c r="D118" s="25">
        <f t="shared" si="26"/>
        <v>45457</v>
      </c>
      <c r="E118" s="27" t="str">
        <f t="shared" si="13"/>
        <v>JC</v>
      </c>
      <c r="F118" t="str">
        <f t="shared" si="27"/>
        <v>Ridgeway University</v>
      </c>
      <c r="G118" t="str">
        <f t="shared" si="28"/>
        <v>Payment: Ridgeway University</v>
      </c>
      <c r="H118" t="str">
        <f t="shared" si="29"/>
        <v>RPT200-1</v>
      </c>
      <c r="I118" s="26">
        <f t="shared" si="30"/>
        <v>2500</v>
      </c>
      <c r="K118" s="15">
        <v>45457</v>
      </c>
      <c r="L118" s="2" t="s">
        <v>124</v>
      </c>
      <c r="M118" s="2" t="s">
        <v>119</v>
      </c>
      <c r="N118" s="2" t="s">
        <v>120</v>
      </c>
      <c r="O118" s="2" t="s">
        <v>126</v>
      </c>
      <c r="P118" s="2"/>
      <c r="Q118" s="2" t="s">
        <v>122</v>
      </c>
      <c r="R118" s="16">
        <v>0</v>
      </c>
      <c r="S118" s="16">
        <v>2500</v>
      </c>
      <c r="T118" s="16">
        <f t="shared" si="24"/>
        <v>579.80000000000018</v>
      </c>
      <c r="U118" s="16">
        <v>-2500</v>
      </c>
      <c r="V118" s="16">
        <v>-2500</v>
      </c>
      <c r="W118" s="16">
        <v>0</v>
      </c>
      <c r="X118" s="17">
        <v>0</v>
      </c>
      <c r="Y118" s="2"/>
      <c r="Z118" s="2" t="s">
        <v>115</v>
      </c>
      <c r="AA118" s="2" t="s">
        <v>116</v>
      </c>
      <c r="AB118" s="2" t="s">
        <v>133</v>
      </c>
      <c r="AC118" s="2" t="s">
        <v>60</v>
      </c>
    </row>
    <row r="119" spans="1:29" x14ac:dyDescent="0.25">
      <c r="A119">
        <f t="shared" si="25"/>
        <v>45459</v>
      </c>
      <c r="B119">
        <f t="shared" si="11"/>
        <v>610</v>
      </c>
      <c r="C119" s="27" t="str">
        <f>INDEX(ChartOfAccounts!B:B,MATCH('Xero Demo Data'!B119,ChartOfAccounts!A:A,0))</f>
        <v>Accounts Receivable</v>
      </c>
      <c r="D119" s="25">
        <f t="shared" si="26"/>
        <v>45459</v>
      </c>
      <c r="E119" s="27" t="str">
        <f t="shared" si="13"/>
        <v>JD</v>
      </c>
      <c r="F119" t="str">
        <f t="shared" si="27"/>
        <v>DIISR - Small Business Services</v>
      </c>
      <c r="G119" t="str">
        <f t="shared" si="28"/>
        <v>DIISR - Small Business Services</v>
      </c>
      <c r="H119" t="str">
        <f t="shared" si="29"/>
        <v>Yr Ref W08-143</v>
      </c>
      <c r="I119" s="26">
        <f t="shared" si="30"/>
        <v>-850</v>
      </c>
      <c r="K119" s="15">
        <v>45459</v>
      </c>
      <c r="L119" s="2" t="s">
        <v>112</v>
      </c>
      <c r="M119" s="2" t="s">
        <v>54</v>
      </c>
      <c r="N119" s="2"/>
      <c r="O119" s="2" t="s">
        <v>54</v>
      </c>
      <c r="P119" s="2" t="s">
        <v>165</v>
      </c>
      <c r="Q119" s="2" t="s">
        <v>166</v>
      </c>
      <c r="R119" s="16">
        <v>850</v>
      </c>
      <c r="S119" s="16">
        <v>0</v>
      </c>
      <c r="T119" s="16">
        <f t="shared" si="24"/>
        <v>1429.8000000000002</v>
      </c>
      <c r="U119" s="16">
        <v>850</v>
      </c>
      <c r="V119" s="16">
        <v>850</v>
      </c>
      <c r="W119" s="16">
        <v>0</v>
      </c>
      <c r="X119" s="17">
        <v>0</v>
      </c>
      <c r="Y119" s="2"/>
      <c r="Z119" s="2" t="s">
        <v>115</v>
      </c>
      <c r="AA119" s="2" t="s">
        <v>116</v>
      </c>
      <c r="AB119" s="2" t="s">
        <v>133</v>
      </c>
      <c r="AC119" s="2" t="s">
        <v>123</v>
      </c>
    </row>
    <row r="120" spans="1:29" x14ac:dyDescent="0.25">
      <c r="A120">
        <f t="shared" si="25"/>
        <v>45459</v>
      </c>
      <c r="B120">
        <f t="shared" si="11"/>
        <v>610</v>
      </c>
      <c r="C120" s="27" t="str">
        <f>INDEX(ChartOfAccounts!B:B,MATCH('Xero Demo Data'!B120,ChartOfAccounts!A:A,0))</f>
        <v>Accounts Receivable</v>
      </c>
      <c r="D120" s="25">
        <f t="shared" si="26"/>
        <v>45459</v>
      </c>
      <c r="E120" s="27" t="str">
        <f t="shared" si="13"/>
        <v>JD</v>
      </c>
      <c r="F120" t="str">
        <f t="shared" si="27"/>
        <v>City Limousines</v>
      </c>
      <c r="G120" t="str">
        <f t="shared" si="28"/>
        <v>City Limousines</v>
      </c>
      <c r="H120" t="str">
        <f t="shared" si="29"/>
        <v>P/O 9711</v>
      </c>
      <c r="I120" s="26">
        <f t="shared" si="30"/>
        <v>-250</v>
      </c>
      <c r="K120" s="15">
        <v>45459</v>
      </c>
      <c r="L120" s="2" t="s">
        <v>112</v>
      </c>
      <c r="M120" s="2" t="s">
        <v>151</v>
      </c>
      <c r="N120" s="2" t="s">
        <v>120</v>
      </c>
      <c r="O120" s="2" t="s">
        <v>151</v>
      </c>
      <c r="P120" s="2" t="s">
        <v>167</v>
      </c>
      <c r="Q120" s="2" t="s">
        <v>153</v>
      </c>
      <c r="R120" s="16">
        <v>250</v>
      </c>
      <c r="S120" s="16">
        <v>0</v>
      </c>
      <c r="T120" s="16">
        <f t="shared" si="24"/>
        <v>1679.8000000000002</v>
      </c>
      <c r="U120" s="16">
        <v>250</v>
      </c>
      <c r="V120" s="16">
        <v>250</v>
      </c>
      <c r="W120" s="16">
        <v>0</v>
      </c>
      <c r="X120" s="17">
        <v>0</v>
      </c>
      <c r="Y120" s="2"/>
      <c r="Z120" s="2" t="s">
        <v>115</v>
      </c>
      <c r="AA120" s="2" t="s">
        <v>116</v>
      </c>
      <c r="AB120" s="2" t="s">
        <v>91</v>
      </c>
      <c r="AC120" s="2" t="s">
        <v>123</v>
      </c>
    </row>
    <row r="121" spans="1:29" x14ac:dyDescent="0.25">
      <c r="A121">
        <f t="shared" si="25"/>
        <v>45460</v>
      </c>
      <c r="B121">
        <f t="shared" si="11"/>
        <v>610</v>
      </c>
      <c r="C121" s="27" t="str">
        <f>INDEX(ChartOfAccounts!B:B,MATCH('Xero Demo Data'!B121,ChartOfAccounts!A:A,0))</f>
        <v>Accounts Receivable</v>
      </c>
      <c r="D121" s="25">
        <f t="shared" si="26"/>
        <v>45460</v>
      </c>
      <c r="E121" s="27" t="str">
        <f t="shared" si="13"/>
        <v>JC</v>
      </c>
      <c r="F121" t="str">
        <f t="shared" si="27"/>
        <v>City Agency</v>
      </c>
      <c r="G121" t="str">
        <f t="shared" si="28"/>
        <v>Payment: City Agency</v>
      </c>
      <c r="H121" t="str">
        <f t="shared" si="29"/>
        <v>Workshop</v>
      </c>
      <c r="I121" s="26">
        <f t="shared" si="30"/>
        <v>329.8</v>
      </c>
      <c r="K121" s="15">
        <v>45460</v>
      </c>
      <c r="L121" s="2" t="s">
        <v>124</v>
      </c>
      <c r="M121" s="2" t="s">
        <v>162</v>
      </c>
      <c r="N121" s="2" t="s">
        <v>120</v>
      </c>
      <c r="O121" s="2" t="s">
        <v>168</v>
      </c>
      <c r="P121" s="2"/>
      <c r="Q121" s="2" t="s">
        <v>164</v>
      </c>
      <c r="R121" s="16">
        <v>0</v>
      </c>
      <c r="S121" s="16">
        <v>329.8</v>
      </c>
      <c r="T121" s="16">
        <f t="shared" si="24"/>
        <v>1350.0000000000002</v>
      </c>
      <c r="U121" s="16">
        <v>-329.8</v>
      </c>
      <c r="V121" s="16">
        <v>-329.8</v>
      </c>
      <c r="W121" s="16">
        <v>0</v>
      </c>
      <c r="X121" s="17">
        <v>0</v>
      </c>
      <c r="Y121" s="2"/>
      <c r="Z121" s="2" t="s">
        <v>115</v>
      </c>
      <c r="AA121" s="2" t="s">
        <v>116</v>
      </c>
      <c r="AB121" s="2" t="s">
        <v>91</v>
      </c>
      <c r="AC121" s="2" t="s">
        <v>60</v>
      </c>
    </row>
    <row r="122" spans="1:29" x14ac:dyDescent="0.25">
      <c r="A122">
        <f t="shared" si="25"/>
        <v>45464</v>
      </c>
      <c r="B122">
        <f t="shared" si="11"/>
        <v>610</v>
      </c>
      <c r="C122" s="27" t="str">
        <f>INDEX(ChartOfAccounts!B:B,MATCH('Xero Demo Data'!B122,ChartOfAccounts!A:A,0))</f>
        <v>Accounts Receivable</v>
      </c>
      <c r="D122" s="25">
        <f t="shared" si="26"/>
        <v>45464</v>
      </c>
      <c r="E122" s="27" t="str">
        <f t="shared" si="13"/>
        <v>JD</v>
      </c>
      <c r="F122" t="str">
        <f t="shared" si="27"/>
        <v>City Limousines</v>
      </c>
      <c r="G122" t="str">
        <f t="shared" si="28"/>
        <v>City Limousines</v>
      </c>
      <c r="H122" t="str">
        <f t="shared" si="29"/>
        <v>Book</v>
      </c>
      <c r="I122" s="26">
        <f t="shared" si="30"/>
        <v>-19.95</v>
      </c>
      <c r="K122" s="15">
        <v>45464</v>
      </c>
      <c r="L122" s="2" t="s">
        <v>112</v>
      </c>
      <c r="M122" s="2" t="s">
        <v>151</v>
      </c>
      <c r="N122" s="2" t="s">
        <v>120</v>
      </c>
      <c r="O122" s="2" t="s">
        <v>151</v>
      </c>
      <c r="P122" s="2" t="s">
        <v>169</v>
      </c>
      <c r="Q122" s="2" t="s">
        <v>170</v>
      </c>
      <c r="R122" s="16">
        <v>19.95</v>
      </c>
      <c r="S122" s="16">
        <v>0</v>
      </c>
      <c r="T122" s="16">
        <f t="shared" si="24"/>
        <v>1369.9500000000003</v>
      </c>
      <c r="U122" s="16">
        <v>19.95</v>
      </c>
      <c r="V122" s="16">
        <v>19.95</v>
      </c>
      <c r="W122" s="16">
        <v>0</v>
      </c>
      <c r="X122" s="17">
        <v>0</v>
      </c>
      <c r="Y122" s="2"/>
      <c r="Z122" s="2" t="s">
        <v>115</v>
      </c>
      <c r="AA122" s="2" t="s">
        <v>116</v>
      </c>
      <c r="AB122" s="2" t="s">
        <v>91</v>
      </c>
      <c r="AC122" s="2" t="s">
        <v>123</v>
      </c>
    </row>
    <row r="123" spans="1:29" x14ac:dyDescent="0.25">
      <c r="A123">
        <f t="shared" si="25"/>
        <v>45477</v>
      </c>
      <c r="B123">
        <f t="shared" si="11"/>
        <v>610</v>
      </c>
      <c r="C123" s="27" t="str">
        <f>INDEX(ChartOfAccounts!B:B,MATCH('Xero Demo Data'!B123,ChartOfAccounts!A:A,0))</f>
        <v>Accounts Receivable</v>
      </c>
      <c r="D123" s="25">
        <f t="shared" si="26"/>
        <v>45477</v>
      </c>
      <c r="E123" s="27" t="str">
        <f t="shared" si="13"/>
        <v>JD</v>
      </c>
      <c r="F123" t="str">
        <f t="shared" si="27"/>
        <v>Ridgeway University</v>
      </c>
      <c r="G123" t="str">
        <f t="shared" si="28"/>
        <v>Ridgeway University</v>
      </c>
      <c r="H123" t="str">
        <f t="shared" si="29"/>
        <v>P/O CRM08-12</v>
      </c>
      <c r="I123" s="26">
        <f t="shared" si="30"/>
        <v>-6187.5</v>
      </c>
      <c r="K123" s="15">
        <v>45477</v>
      </c>
      <c r="L123" s="2" t="s">
        <v>112</v>
      </c>
      <c r="M123" s="2" t="s">
        <v>119</v>
      </c>
      <c r="N123" s="2" t="s">
        <v>120</v>
      </c>
      <c r="O123" s="2" t="s">
        <v>119</v>
      </c>
      <c r="P123" s="2" t="s">
        <v>171</v>
      </c>
      <c r="Q123" s="2" t="s">
        <v>172</v>
      </c>
      <c r="R123" s="16">
        <v>6187.5</v>
      </c>
      <c r="S123" s="16">
        <v>0</v>
      </c>
      <c r="T123" s="16">
        <f t="shared" si="24"/>
        <v>7557.4500000000007</v>
      </c>
      <c r="U123" s="16">
        <v>6187.5</v>
      </c>
      <c r="V123" s="16">
        <v>6187.5</v>
      </c>
      <c r="W123" s="16">
        <v>0</v>
      </c>
      <c r="X123" s="17">
        <v>0</v>
      </c>
      <c r="Y123" s="2"/>
      <c r="Z123" s="2" t="s">
        <v>115</v>
      </c>
      <c r="AA123" s="2" t="s">
        <v>116</v>
      </c>
      <c r="AB123" s="2" t="s">
        <v>142</v>
      </c>
      <c r="AC123" s="2" t="s">
        <v>123</v>
      </c>
    </row>
    <row r="124" spans="1:29" x14ac:dyDescent="0.25">
      <c r="A124">
        <f t="shared" si="25"/>
        <v>45478</v>
      </c>
      <c r="B124">
        <f t="shared" si="11"/>
        <v>610</v>
      </c>
      <c r="C124" s="27" t="str">
        <f>INDEX(ChartOfAccounts!B:B,MATCH('Xero Demo Data'!B124,ChartOfAccounts!A:A,0))</f>
        <v>Accounts Receivable</v>
      </c>
      <c r="D124" s="25">
        <f t="shared" si="26"/>
        <v>45478</v>
      </c>
      <c r="E124" s="27" t="str">
        <f t="shared" si="13"/>
        <v>JD</v>
      </c>
      <c r="F124" t="str">
        <f t="shared" si="27"/>
        <v>Boom FM</v>
      </c>
      <c r="G124" t="str">
        <f t="shared" si="28"/>
        <v>Boom FM</v>
      </c>
      <c r="H124" t="str">
        <f t="shared" si="29"/>
        <v>Training</v>
      </c>
      <c r="I124" s="26">
        <f t="shared" si="30"/>
        <v>-500</v>
      </c>
      <c r="K124" s="15">
        <v>45478</v>
      </c>
      <c r="L124" s="2" t="s">
        <v>112</v>
      </c>
      <c r="M124" s="2" t="s">
        <v>173</v>
      </c>
      <c r="N124" s="2" t="s">
        <v>120</v>
      </c>
      <c r="O124" s="2" t="s">
        <v>173</v>
      </c>
      <c r="P124" s="2" t="s">
        <v>174</v>
      </c>
      <c r="Q124" s="2" t="s">
        <v>120</v>
      </c>
      <c r="R124" s="16">
        <v>500</v>
      </c>
      <c r="S124" s="16">
        <v>0</v>
      </c>
      <c r="T124" s="16">
        <f t="shared" si="24"/>
        <v>8057.4500000000007</v>
      </c>
      <c r="U124" s="16">
        <v>500</v>
      </c>
      <c r="V124" s="16">
        <v>500</v>
      </c>
      <c r="W124" s="16">
        <v>0</v>
      </c>
      <c r="X124" s="17">
        <v>0</v>
      </c>
      <c r="Y124" s="2"/>
      <c r="Z124" s="2" t="s">
        <v>115</v>
      </c>
      <c r="AA124" s="2" t="s">
        <v>116</v>
      </c>
      <c r="AB124" s="2" t="s">
        <v>91</v>
      </c>
      <c r="AC124" s="2" t="s">
        <v>123</v>
      </c>
    </row>
    <row r="125" spans="1:29" x14ac:dyDescent="0.25">
      <c r="A125">
        <f t="shared" si="25"/>
        <v>45480</v>
      </c>
      <c r="B125">
        <f t="shared" si="11"/>
        <v>610</v>
      </c>
      <c r="C125" s="27" t="str">
        <f>INDEX(ChartOfAccounts!B:B,MATCH('Xero Demo Data'!B125,ChartOfAccounts!A:A,0))</f>
        <v>Accounts Receivable</v>
      </c>
      <c r="D125" s="25">
        <f t="shared" si="26"/>
        <v>45480</v>
      </c>
      <c r="E125" s="27" t="str">
        <f t="shared" si="13"/>
        <v>JD</v>
      </c>
      <c r="F125" t="str">
        <f t="shared" si="27"/>
        <v>Petrie McLoud Watson &amp; Associates</v>
      </c>
      <c r="G125" t="str">
        <f t="shared" si="28"/>
        <v>Petrie McLoud Watson &amp; Associates</v>
      </c>
      <c r="H125" t="str">
        <f t="shared" si="29"/>
        <v>Portal Proj</v>
      </c>
      <c r="I125" s="26">
        <f t="shared" si="30"/>
        <v>-1407.25</v>
      </c>
      <c r="K125" s="15">
        <v>45480</v>
      </c>
      <c r="L125" s="2" t="s">
        <v>112</v>
      </c>
      <c r="M125" s="2" t="s">
        <v>175</v>
      </c>
      <c r="N125" s="2"/>
      <c r="O125" s="2" t="s">
        <v>175</v>
      </c>
      <c r="P125" s="2" t="s">
        <v>176</v>
      </c>
      <c r="Q125" s="2" t="s">
        <v>177</v>
      </c>
      <c r="R125" s="16">
        <v>1407.25</v>
      </c>
      <c r="S125" s="16">
        <v>0</v>
      </c>
      <c r="T125" s="16">
        <f t="shared" si="24"/>
        <v>9464.7000000000007</v>
      </c>
      <c r="U125" s="16">
        <v>1407.25</v>
      </c>
      <c r="V125" s="16">
        <v>1407.25</v>
      </c>
      <c r="W125" s="16">
        <v>0</v>
      </c>
      <c r="X125" s="17">
        <v>0</v>
      </c>
      <c r="Y125" s="2"/>
      <c r="Z125" s="2" t="s">
        <v>115</v>
      </c>
      <c r="AA125" s="2" t="s">
        <v>116</v>
      </c>
      <c r="AB125" s="2" t="s">
        <v>98</v>
      </c>
      <c r="AC125" s="2" t="s">
        <v>123</v>
      </c>
    </row>
    <row r="126" spans="1:29" x14ac:dyDescent="0.25">
      <c r="A126">
        <f t="shared" si="25"/>
        <v>45481</v>
      </c>
      <c r="B126">
        <f t="shared" si="11"/>
        <v>610</v>
      </c>
      <c r="C126" s="27" t="str">
        <f>INDEX(ChartOfAccounts!B:B,MATCH('Xero Demo Data'!B126,ChartOfAccounts!A:A,0))</f>
        <v>Accounts Receivable</v>
      </c>
      <c r="D126" s="25">
        <f t="shared" si="26"/>
        <v>45481</v>
      </c>
      <c r="E126" s="27" t="str">
        <f t="shared" si="13"/>
        <v>JD</v>
      </c>
      <c r="F126" t="str">
        <f t="shared" si="27"/>
        <v>Boom FM</v>
      </c>
      <c r="G126" t="str">
        <f t="shared" si="28"/>
        <v>Boom FM</v>
      </c>
      <c r="H126" t="str">
        <f t="shared" si="29"/>
        <v>Training</v>
      </c>
      <c r="I126" s="26">
        <f t="shared" si="30"/>
        <v>-1000</v>
      </c>
      <c r="K126" s="15">
        <v>45481</v>
      </c>
      <c r="L126" s="2" t="s">
        <v>112</v>
      </c>
      <c r="M126" s="2" t="s">
        <v>173</v>
      </c>
      <c r="N126" s="2" t="s">
        <v>120</v>
      </c>
      <c r="O126" s="2" t="s">
        <v>173</v>
      </c>
      <c r="P126" s="2" t="s">
        <v>178</v>
      </c>
      <c r="Q126" s="2" t="s">
        <v>120</v>
      </c>
      <c r="R126" s="16">
        <v>1000</v>
      </c>
      <c r="S126" s="16">
        <v>0</v>
      </c>
      <c r="T126" s="16">
        <f t="shared" si="24"/>
        <v>10464.700000000001</v>
      </c>
      <c r="U126" s="16">
        <v>1000</v>
      </c>
      <c r="V126" s="16">
        <v>1000</v>
      </c>
      <c r="W126" s="16">
        <v>0</v>
      </c>
      <c r="X126" s="17">
        <v>0</v>
      </c>
      <c r="Y126" s="2"/>
      <c r="Z126" s="2" t="s">
        <v>115</v>
      </c>
      <c r="AA126" s="2" t="s">
        <v>116</v>
      </c>
      <c r="AB126" s="2" t="s">
        <v>91</v>
      </c>
      <c r="AC126" s="2" t="s">
        <v>123</v>
      </c>
    </row>
    <row r="127" spans="1:29" x14ac:dyDescent="0.25">
      <c r="A127">
        <f t="shared" si="25"/>
        <v>45481</v>
      </c>
      <c r="B127">
        <f t="shared" si="11"/>
        <v>610</v>
      </c>
      <c r="C127" s="27" t="str">
        <f>INDEX(ChartOfAccounts!B:B,MATCH('Xero Demo Data'!B127,ChartOfAccounts!A:A,0))</f>
        <v>Accounts Receivable</v>
      </c>
      <c r="D127" s="25">
        <f t="shared" si="26"/>
        <v>45481</v>
      </c>
      <c r="E127" s="27" t="str">
        <f t="shared" si="13"/>
        <v>JC</v>
      </c>
      <c r="F127" t="str">
        <f t="shared" si="27"/>
        <v>Boom FM</v>
      </c>
      <c r="G127" t="str">
        <f t="shared" si="28"/>
        <v>Boom FM</v>
      </c>
      <c r="H127" t="str">
        <f t="shared" si="29"/>
        <v>Training</v>
      </c>
      <c r="I127" s="26">
        <f t="shared" si="30"/>
        <v>500</v>
      </c>
      <c r="K127" s="15">
        <v>45481</v>
      </c>
      <c r="L127" s="2" t="s">
        <v>150</v>
      </c>
      <c r="M127" s="2" t="s">
        <v>173</v>
      </c>
      <c r="N127" s="2" t="s">
        <v>120</v>
      </c>
      <c r="O127" s="2" t="s">
        <v>173</v>
      </c>
      <c r="P127" s="2"/>
      <c r="Q127" s="2" t="s">
        <v>120</v>
      </c>
      <c r="R127" s="16">
        <v>0</v>
      </c>
      <c r="S127" s="16">
        <v>500</v>
      </c>
      <c r="T127" s="16">
        <f t="shared" si="24"/>
        <v>9964.7000000000007</v>
      </c>
      <c r="U127" s="16">
        <v>-500</v>
      </c>
      <c r="V127" s="16">
        <v>-500</v>
      </c>
      <c r="W127" s="16">
        <v>0</v>
      </c>
      <c r="X127" s="17">
        <v>0</v>
      </c>
      <c r="Y127" s="2"/>
      <c r="Z127" s="2" t="s">
        <v>115</v>
      </c>
      <c r="AA127" s="2" t="s">
        <v>116</v>
      </c>
      <c r="AB127" s="2" t="s">
        <v>91</v>
      </c>
      <c r="AC127" s="2" t="s">
        <v>86</v>
      </c>
    </row>
    <row r="128" spans="1:29" x14ac:dyDescent="0.25">
      <c r="A128">
        <f t="shared" si="25"/>
        <v>45481</v>
      </c>
      <c r="B128">
        <f t="shared" si="11"/>
        <v>610</v>
      </c>
      <c r="C128" s="27" t="str">
        <f>INDEX(ChartOfAccounts!B:B,MATCH('Xero Demo Data'!B128,ChartOfAccounts!A:A,0))</f>
        <v>Accounts Receivable</v>
      </c>
      <c r="D128" s="25">
        <f t="shared" si="26"/>
        <v>45481</v>
      </c>
      <c r="E128" s="27" t="str">
        <f t="shared" si="13"/>
        <v>JD</v>
      </c>
      <c r="F128" t="str">
        <f t="shared" si="27"/>
        <v>Boom FM</v>
      </c>
      <c r="G128" t="str">
        <f t="shared" si="28"/>
        <v>Boom FM</v>
      </c>
      <c r="H128" t="str">
        <f t="shared" si="29"/>
        <v>Training</v>
      </c>
      <c r="I128" s="26">
        <f t="shared" si="30"/>
        <v>-500</v>
      </c>
      <c r="K128" s="15">
        <v>45481</v>
      </c>
      <c r="L128" s="2" t="s">
        <v>150</v>
      </c>
      <c r="M128" s="2" t="s">
        <v>173</v>
      </c>
      <c r="N128" s="2" t="s">
        <v>120</v>
      </c>
      <c r="O128" s="2" t="s">
        <v>173</v>
      </c>
      <c r="P128" s="2"/>
      <c r="Q128" s="2" t="s">
        <v>120</v>
      </c>
      <c r="R128" s="16">
        <v>500</v>
      </c>
      <c r="S128" s="16">
        <v>0</v>
      </c>
      <c r="T128" s="16">
        <f t="shared" si="24"/>
        <v>10464.700000000001</v>
      </c>
      <c r="U128" s="16">
        <v>500</v>
      </c>
      <c r="V128" s="16">
        <v>500</v>
      </c>
      <c r="W128" s="16">
        <v>0</v>
      </c>
      <c r="X128" s="17">
        <v>0</v>
      </c>
      <c r="Y128" s="2"/>
      <c r="Z128" s="2" t="s">
        <v>115</v>
      </c>
      <c r="AA128" s="2" t="s">
        <v>116</v>
      </c>
      <c r="AB128" s="2" t="s">
        <v>91</v>
      </c>
      <c r="AC128" s="2" t="s">
        <v>86</v>
      </c>
    </row>
    <row r="129" spans="1:29" x14ac:dyDescent="0.25">
      <c r="A129">
        <f t="shared" si="25"/>
        <v>45481</v>
      </c>
      <c r="B129">
        <f t="shared" si="11"/>
        <v>610</v>
      </c>
      <c r="C129" s="27" t="str">
        <f>INDEX(ChartOfAccounts!B:B,MATCH('Xero Demo Data'!B129,ChartOfAccounts!A:A,0))</f>
        <v>Accounts Receivable</v>
      </c>
      <c r="D129" s="25">
        <f t="shared" si="26"/>
        <v>45481</v>
      </c>
      <c r="E129" s="27" t="str">
        <f t="shared" si="13"/>
        <v>JC</v>
      </c>
      <c r="F129" t="str">
        <f t="shared" si="27"/>
        <v>Boom FM</v>
      </c>
      <c r="G129" t="str">
        <f t="shared" si="28"/>
        <v>Boom FM</v>
      </c>
      <c r="H129" t="str">
        <f t="shared" si="29"/>
        <v>Training</v>
      </c>
      <c r="I129" s="26">
        <f t="shared" si="30"/>
        <v>500</v>
      </c>
      <c r="K129" s="15">
        <v>45481</v>
      </c>
      <c r="L129" s="2" t="s">
        <v>148</v>
      </c>
      <c r="M129" s="2" t="s">
        <v>173</v>
      </c>
      <c r="N129" s="2" t="s">
        <v>120</v>
      </c>
      <c r="O129" s="2" t="s">
        <v>173</v>
      </c>
      <c r="P129" s="2" t="s">
        <v>179</v>
      </c>
      <c r="Q129" s="2" t="s">
        <v>120</v>
      </c>
      <c r="R129" s="16">
        <v>0</v>
      </c>
      <c r="S129" s="16">
        <v>500</v>
      </c>
      <c r="T129" s="16">
        <f t="shared" si="24"/>
        <v>9964.7000000000007</v>
      </c>
      <c r="U129" s="16">
        <v>-500</v>
      </c>
      <c r="V129" s="16">
        <v>-500</v>
      </c>
      <c r="W129" s="16">
        <v>0</v>
      </c>
      <c r="X129" s="17">
        <v>0</v>
      </c>
      <c r="Y129" s="2"/>
      <c r="Z129" s="2" t="s">
        <v>115</v>
      </c>
      <c r="AA129" s="2" t="s">
        <v>116</v>
      </c>
      <c r="AB129" s="2" t="s">
        <v>91</v>
      </c>
      <c r="AC129" s="2" t="s">
        <v>123</v>
      </c>
    </row>
    <row r="130" spans="1:29" x14ac:dyDescent="0.25">
      <c r="A130">
        <f t="shared" si="25"/>
        <v>45485</v>
      </c>
      <c r="B130">
        <f t="shared" si="11"/>
        <v>610</v>
      </c>
      <c r="C130" s="27" t="str">
        <f>INDEX(ChartOfAccounts!B:B,MATCH('Xero Demo Data'!B130,ChartOfAccounts!A:A,0))</f>
        <v>Accounts Receivable</v>
      </c>
      <c r="D130" s="25">
        <f t="shared" si="26"/>
        <v>45485</v>
      </c>
      <c r="E130" s="27" t="str">
        <f t="shared" si="13"/>
        <v>JD</v>
      </c>
      <c r="F130" t="str">
        <f t="shared" si="27"/>
        <v>Port &amp; Philip Freight</v>
      </c>
      <c r="G130" t="str">
        <f t="shared" si="28"/>
        <v>Port &amp; Philip Freight</v>
      </c>
      <c r="H130" t="str">
        <f t="shared" si="29"/>
        <v>INV-0041</v>
      </c>
      <c r="I130" s="26">
        <f t="shared" si="30"/>
        <v>-250</v>
      </c>
      <c r="K130" s="15">
        <v>45485</v>
      </c>
      <c r="L130" s="2" t="s">
        <v>112</v>
      </c>
      <c r="M130" s="2" t="s">
        <v>145</v>
      </c>
      <c r="N130" s="2" t="s">
        <v>120</v>
      </c>
      <c r="O130" s="2" t="s">
        <v>145</v>
      </c>
      <c r="P130" s="2" t="s">
        <v>180</v>
      </c>
      <c r="Q130" s="2" t="s">
        <v>180</v>
      </c>
      <c r="R130" s="16">
        <v>250</v>
      </c>
      <c r="S130" s="16">
        <v>0</v>
      </c>
      <c r="T130" s="16">
        <f t="shared" si="24"/>
        <v>10214.700000000001</v>
      </c>
      <c r="U130" s="16">
        <v>250</v>
      </c>
      <c r="V130" s="16">
        <v>250</v>
      </c>
      <c r="W130" s="16">
        <v>0</v>
      </c>
      <c r="X130" s="17">
        <v>0</v>
      </c>
      <c r="Y130" s="2"/>
      <c r="Z130" s="2" t="s">
        <v>115</v>
      </c>
      <c r="AA130" s="2" t="s">
        <v>116</v>
      </c>
      <c r="AB130" s="2"/>
      <c r="AC130" s="2" t="s">
        <v>181</v>
      </c>
    </row>
    <row r="131" spans="1:29" x14ac:dyDescent="0.25">
      <c r="A131">
        <f t="shared" si="25"/>
        <v>45486</v>
      </c>
      <c r="B131">
        <f t="shared" si="11"/>
        <v>610</v>
      </c>
      <c r="C131" s="27" t="str">
        <f>INDEX(ChartOfAccounts!B:B,MATCH('Xero Demo Data'!B131,ChartOfAccounts!A:A,0))</f>
        <v>Accounts Receivable</v>
      </c>
      <c r="D131" s="25">
        <f t="shared" si="26"/>
        <v>45486</v>
      </c>
      <c r="E131" s="27" t="str">
        <f t="shared" si="13"/>
        <v>JD</v>
      </c>
      <c r="F131" t="str">
        <f t="shared" si="27"/>
        <v>Port &amp; Philip Freight</v>
      </c>
      <c r="G131" t="str">
        <f t="shared" si="28"/>
        <v>Port &amp; Philip Freight</v>
      </c>
      <c r="H131" t="str">
        <f t="shared" si="29"/>
        <v>INV-0042</v>
      </c>
      <c r="I131" s="26">
        <f t="shared" si="30"/>
        <v>-1995</v>
      </c>
      <c r="K131" s="15">
        <v>45486</v>
      </c>
      <c r="L131" s="2" t="s">
        <v>112</v>
      </c>
      <c r="M131" s="2" t="s">
        <v>145</v>
      </c>
      <c r="N131" s="2" t="s">
        <v>120</v>
      </c>
      <c r="O131" s="2" t="s">
        <v>145</v>
      </c>
      <c r="P131" s="2" t="s">
        <v>182</v>
      </c>
      <c r="Q131" s="2" t="s">
        <v>182</v>
      </c>
      <c r="R131" s="16">
        <v>1995</v>
      </c>
      <c r="S131" s="16">
        <v>0</v>
      </c>
      <c r="T131" s="16">
        <f t="shared" si="24"/>
        <v>12209.7</v>
      </c>
      <c r="U131" s="16">
        <v>1995</v>
      </c>
      <c r="V131" s="16">
        <v>1995</v>
      </c>
      <c r="W131" s="16">
        <v>0</v>
      </c>
      <c r="X131" s="17">
        <v>0</v>
      </c>
      <c r="Y131" s="2"/>
      <c r="Z131" s="2" t="s">
        <v>115</v>
      </c>
      <c r="AA131" s="2" t="s">
        <v>116</v>
      </c>
      <c r="AB131" s="2"/>
      <c r="AC131" s="2" t="s">
        <v>181</v>
      </c>
    </row>
    <row r="132" spans="1:29" x14ac:dyDescent="0.25">
      <c r="A132">
        <f t="shared" si="25"/>
        <v>45487</v>
      </c>
      <c r="B132">
        <f t="shared" si="11"/>
        <v>610</v>
      </c>
      <c r="C132" s="27" t="str">
        <f>INDEX(ChartOfAccounts!B:B,MATCH('Xero Demo Data'!B132,ChartOfAccounts!A:A,0))</f>
        <v>Accounts Receivable</v>
      </c>
      <c r="D132" s="25">
        <f t="shared" si="26"/>
        <v>45487</v>
      </c>
      <c r="E132" s="27" t="str">
        <f t="shared" si="13"/>
        <v>JD</v>
      </c>
      <c r="F132" t="str">
        <f t="shared" si="27"/>
        <v>Port &amp; Philip Freight</v>
      </c>
      <c r="G132" t="str">
        <f t="shared" si="28"/>
        <v>Port &amp; Philip Freight</v>
      </c>
      <c r="H132" t="str">
        <f t="shared" si="29"/>
        <v>Monthly Support</v>
      </c>
      <c r="I132" s="26">
        <f t="shared" si="30"/>
        <v>-541.25</v>
      </c>
      <c r="K132" s="15">
        <v>45487</v>
      </c>
      <c r="L132" s="2" t="s">
        <v>112</v>
      </c>
      <c r="M132" s="2" t="s">
        <v>145</v>
      </c>
      <c r="N132" s="2" t="s">
        <v>120</v>
      </c>
      <c r="O132" s="2" t="s">
        <v>145</v>
      </c>
      <c r="P132" s="2" t="s">
        <v>183</v>
      </c>
      <c r="Q132" s="2" t="s">
        <v>139</v>
      </c>
      <c r="R132" s="16">
        <v>541.25</v>
      </c>
      <c r="S132" s="16">
        <v>0</v>
      </c>
      <c r="T132" s="16">
        <f t="shared" si="24"/>
        <v>12750.95</v>
      </c>
      <c r="U132" s="16">
        <v>541.25</v>
      </c>
      <c r="V132" s="16">
        <v>541.25</v>
      </c>
      <c r="W132" s="16">
        <v>0</v>
      </c>
      <c r="X132" s="17">
        <v>0</v>
      </c>
      <c r="Y132" s="2"/>
      <c r="Z132" s="2" t="s">
        <v>115</v>
      </c>
      <c r="AA132" s="2" t="s">
        <v>116</v>
      </c>
      <c r="AB132" s="2" t="s">
        <v>98</v>
      </c>
      <c r="AC132" s="2" t="s">
        <v>123</v>
      </c>
    </row>
    <row r="133" spans="1:29" x14ac:dyDescent="0.25">
      <c r="A133">
        <f t="shared" si="25"/>
        <v>45487</v>
      </c>
      <c r="B133">
        <f t="shared" si="11"/>
        <v>610</v>
      </c>
      <c r="C133" s="27" t="str">
        <f>INDEX(ChartOfAccounts!B:B,MATCH('Xero Demo Data'!B133,ChartOfAccounts!A:A,0))</f>
        <v>Accounts Receivable</v>
      </c>
      <c r="D133" s="25">
        <f t="shared" si="26"/>
        <v>45487</v>
      </c>
      <c r="E133" s="27" t="str">
        <f t="shared" si="13"/>
        <v>JD</v>
      </c>
      <c r="F133" t="str">
        <f t="shared" si="27"/>
        <v>Rex Media Group</v>
      </c>
      <c r="G133" t="str">
        <f t="shared" si="28"/>
        <v>Rex Media Group</v>
      </c>
      <c r="H133" t="str">
        <f t="shared" si="29"/>
        <v>Monthly Support</v>
      </c>
      <c r="I133" s="26">
        <f t="shared" si="30"/>
        <v>-541.25</v>
      </c>
      <c r="K133" s="15">
        <v>45487</v>
      </c>
      <c r="L133" s="2" t="s">
        <v>112</v>
      </c>
      <c r="M133" s="2" t="s">
        <v>140</v>
      </c>
      <c r="N133" s="2" t="s">
        <v>120</v>
      </c>
      <c r="O133" s="2" t="s">
        <v>140</v>
      </c>
      <c r="P133" s="2" t="s">
        <v>184</v>
      </c>
      <c r="Q133" s="2" t="s">
        <v>139</v>
      </c>
      <c r="R133" s="16">
        <v>541.25</v>
      </c>
      <c r="S133" s="16">
        <v>0</v>
      </c>
      <c r="T133" s="16">
        <f t="shared" si="24"/>
        <v>13292.2</v>
      </c>
      <c r="U133" s="16">
        <v>541.25</v>
      </c>
      <c r="V133" s="16">
        <v>541.25</v>
      </c>
      <c r="W133" s="16">
        <v>0</v>
      </c>
      <c r="X133" s="17">
        <v>0</v>
      </c>
      <c r="Y133" s="2"/>
      <c r="Z133" s="2" t="s">
        <v>115</v>
      </c>
      <c r="AA133" s="2" t="s">
        <v>116</v>
      </c>
      <c r="AB133" s="2" t="s">
        <v>142</v>
      </c>
      <c r="AC133" s="2" t="s">
        <v>123</v>
      </c>
    </row>
    <row r="134" spans="1:29" x14ac:dyDescent="0.25">
      <c r="A134">
        <f t="shared" si="25"/>
        <v>45487</v>
      </c>
      <c r="B134">
        <f t="shared" si="11"/>
        <v>610</v>
      </c>
      <c r="C134" s="27" t="str">
        <f>INDEX(ChartOfAccounts!B:B,MATCH('Xero Demo Data'!B134,ChartOfAccounts!A:A,0))</f>
        <v>Accounts Receivable</v>
      </c>
      <c r="D134" s="25">
        <f t="shared" si="26"/>
        <v>45487</v>
      </c>
      <c r="E134" s="27" t="str">
        <f t="shared" si="13"/>
        <v>JD</v>
      </c>
      <c r="F134" t="str">
        <f t="shared" si="27"/>
        <v>Hamilton Smith Ltd</v>
      </c>
      <c r="G134" t="str">
        <f t="shared" si="28"/>
        <v>Hamilton Smith Ltd</v>
      </c>
      <c r="H134" t="str">
        <f t="shared" si="29"/>
        <v>Monthly Support</v>
      </c>
      <c r="I134" s="26">
        <f t="shared" si="30"/>
        <v>-541.25</v>
      </c>
      <c r="K134" s="15">
        <v>45487</v>
      </c>
      <c r="L134" s="2" t="s">
        <v>112</v>
      </c>
      <c r="M134" s="2" t="s">
        <v>143</v>
      </c>
      <c r="N134" s="2" t="s">
        <v>120</v>
      </c>
      <c r="O134" s="2" t="s">
        <v>143</v>
      </c>
      <c r="P134" s="2" t="s">
        <v>185</v>
      </c>
      <c r="Q134" s="2" t="s">
        <v>139</v>
      </c>
      <c r="R134" s="16">
        <v>541.25</v>
      </c>
      <c r="S134" s="16">
        <v>0</v>
      </c>
      <c r="T134" s="16">
        <f t="shared" si="24"/>
        <v>13833.45</v>
      </c>
      <c r="U134" s="16">
        <v>541.25</v>
      </c>
      <c r="V134" s="16">
        <v>541.25</v>
      </c>
      <c r="W134" s="16">
        <v>0</v>
      </c>
      <c r="X134" s="17">
        <v>0</v>
      </c>
      <c r="Y134" s="2"/>
      <c r="Z134" s="2" t="s">
        <v>115</v>
      </c>
      <c r="AA134" s="2" t="s">
        <v>116</v>
      </c>
      <c r="AB134" s="2" t="s">
        <v>117</v>
      </c>
      <c r="AC134" s="2" t="s">
        <v>123</v>
      </c>
    </row>
    <row r="135" spans="1:29" x14ac:dyDescent="0.25">
      <c r="A135">
        <f t="shared" si="25"/>
        <v>45487</v>
      </c>
      <c r="B135">
        <f t="shared" si="11"/>
        <v>610</v>
      </c>
      <c r="C135" s="27" t="str">
        <f>INDEX(ChartOfAccounts!B:B,MATCH('Xero Demo Data'!B135,ChartOfAccounts!A:A,0))</f>
        <v>Accounts Receivable</v>
      </c>
      <c r="D135" s="25">
        <f t="shared" si="26"/>
        <v>45487</v>
      </c>
      <c r="E135" s="27" t="str">
        <f t="shared" si="13"/>
        <v>JD</v>
      </c>
      <c r="F135" t="str">
        <f t="shared" si="27"/>
        <v>Young Bros Transport</v>
      </c>
      <c r="G135" t="str">
        <f t="shared" si="28"/>
        <v>Young Bros Transport</v>
      </c>
      <c r="H135" t="str">
        <f t="shared" si="29"/>
        <v>Monthly Support</v>
      </c>
      <c r="I135" s="26">
        <f t="shared" si="30"/>
        <v>-541.25</v>
      </c>
      <c r="K135" s="15">
        <v>45487</v>
      </c>
      <c r="L135" s="2" t="s">
        <v>112</v>
      </c>
      <c r="M135" s="2" t="s">
        <v>137</v>
      </c>
      <c r="N135" s="2" t="s">
        <v>120</v>
      </c>
      <c r="O135" s="2" t="s">
        <v>137</v>
      </c>
      <c r="P135" s="2" t="s">
        <v>186</v>
      </c>
      <c r="Q135" s="2" t="s">
        <v>139</v>
      </c>
      <c r="R135" s="16">
        <v>541.25</v>
      </c>
      <c r="S135" s="16">
        <v>0</v>
      </c>
      <c r="T135" s="16">
        <f t="shared" si="24"/>
        <v>14374.7</v>
      </c>
      <c r="U135" s="16">
        <v>541.25</v>
      </c>
      <c r="V135" s="16">
        <v>541.25</v>
      </c>
      <c r="W135" s="16">
        <v>0</v>
      </c>
      <c r="X135" s="17">
        <v>0</v>
      </c>
      <c r="Y135" s="2"/>
      <c r="Z135" s="2" t="s">
        <v>115</v>
      </c>
      <c r="AA135" s="2" t="s">
        <v>116</v>
      </c>
      <c r="AB135" s="2" t="s">
        <v>91</v>
      </c>
      <c r="AC135" s="2" t="s">
        <v>123</v>
      </c>
    </row>
    <row r="136" spans="1:29" x14ac:dyDescent="0.25">
      <c r="A136">
        <f t="shared" si="25"/>
        <v>45487</v>
      </c>
      <c r="B136">
        <f t="shared" si="11"/>
        <v>610</v>
      </c>
      <c r="C136" s="27" t="str">
        <f>INDEX(ChartOfAccounts!B:B,MATCH('Xero Demo Data'!B136,ChartOfAccounts!A:A,0))</f>
        <v>Accounts Receivable</v>
      </c>
      <c r="D136" s="25">
        <f t="shared" si="26"/>
        <v>45487</v>
      </c>
      <c r="E136" s="27" t="str">
        <f t="shared" si="13"/>
        <v>JC</v>
      </c>
      <c r="F136" t="str">
        <f t="shared" si="27"/>
        <v>Ridgeway University</v>
      </c>
      <c r="G136" t="str">
        <f t="shared" si="28"/>
        <v>Payment: Ridgeway University</v>
      </c>
      <c r="H136" t="str">
        <f t="shared" si="29"/>
        <v>P/O CRM08-12</v>
      </c>
      <c r="I136" s="26">
        <f t="shared" si="30"/>
        <v>6187.5</v>
      </c>
      <c r="K136" s="15">
        <v>45487</v>
      </c>
      <c r="L136" s="2" t="s">
        <v>124</v>
      </c>
      <c r="M136" s="2" t="s">
        <v>119</v>
      </c>
      <c r="N136" s="2" t="s">
        <v>120</v>
      </c>
      <c r="O136" s="2" t="s">
        <v>126</v>
      </c>
      <c r="P136" s="2"/>
      <c r="Q136" s="2" t="s">
        <v>172</v>
      </c>
      <c r="R136" s="16">
        <v>0</v>
      </c>
      <c r="S136" s="16">
        <v>6187.5</v>
      </c>
      <c r="T136" s="16">
        <f t="shared" si="24"/>
        <v>8187.2000000000007</v>
      </c>
      <c r="U136" s="16">
        <v>-6187.5</v>
      </c>
      <c r="V136" s="16">
        <v>-6187.5</v>
      </c>
      <c r="W136" s="16">
        <v>0</v>
      </c>
      <c r="X136" s="17">
        <v>0</v>
      </c>
      <c r="Y136" s="2"/>
      <c r="Z136" s="2" t="s">
        <v>115</v>
      </c>
      <c r="AA136" s="2" t="s">
        <v>116</v>
      </c>
      <c r="AB136" s="2" t="s">
        <v>142</v>
      </c>
      <c r="AC136" s="2" t="s">
        <v>60</v>
      </c>
    </row>
    <row r="137" spans="1:29" x14ac:dyDescent="0.25">
      <c r="A137">
        <f t="shared" si="25"/>
        <v>45488</v>
      </c>
      <c r="B137">
        <f t="shared" si="11"/>
        <v>610</v>
      </c>
      <c r="C137" s="27" t="str">
        <f>INDEX(ChartOfAccounts!B:B,MATCH('Xero Demo Data'!B137,ChartOfAccounts!A:A,0))</f>
        <v>Accounts Receivable</v>
      </c>
      <c r="D137" s="25">
        <f t="shared" si="26"/>
        <v>45488</v>
      </c>
      <c r="E137" s="27" t="str">
        <f t="shared" si="13"/>
        <v>JD</v>
      </c>
      <c r="F137" t="str">
        <f t="shared" si="27"/>
        <v>DIISR - Small Business Services</v>
      </c>
      <c r="G137" t="str">
        <f t="shared" si="28"/>
        <v>DIISR - Small Business Services</v>
      </c>
      <c r="H137" t="str">
        <f t="shared" si="29"/>
        <v>Yr Ref W08-143</v>
      </c>
      <c r="I137" s="26">
        <f t="shared" si="30"/>
        <v>-269.95</v>
      </c>
      <c r="K137" s="15">
        <v>45488</v>
      </c>
      <c r="L137" s="2" t="s">
        <v>112</v>
      </c>
      <c r="M137" s="2" t="s">
        <v>54</v>
      </c>
      <c r="N137" s="2"/>
      <c r="O137" s="2" t="s">
        <v>54</v>
      </c>
      <c r="P137" s="2" t="s">
        <v>187</v>
      </c>
      <c r="Q137" s="2" t="s">
        <v>166</v>
      </c>
      <c r="R137" s="16">
        <v>269.95</v>
      </c>
      <c r="S137" s="16">
        <v>0</v>
      </c>
      <c r="T137" s="16">
        <f t="shared" si="24"/>
        <v>8457.1500000000015</v>
      </c>
      <c r="U137" s="16">
        <v>269.95</v>
      </c>
      <c r="V137" s="16">
        <v>269.95</v>
      </c>
      <c r="W137" s="16">
        <v>0</v>
      </c>
      <c r="X137" s="17">
        <v>0</v>
      </c>
      <c r="Y137" s="2"/>
      <c r="Z137" s="2" t="s">
        <v>115</v>
      </c>
      <c r="AA137" s="2" t="s">
        <v>116</v>
      </c>
      <c r="AB137" s="2" t="s">
        <v>133</v>
      </c>
      <c r="AC137" s="2" t="s">
        <v>123</v>
      </c>
    </row>
    <row r="138" spans="1:29" x14ac:dyDescent="0.25">
      <c r="A138">
        <f t="shared" si="25"/>
        <v>45490</v>
      </c>
      <c r="B138">
        <f t="shared" ref="B138:B201" si="31">VALUE(Z138)</f>
        <v>610</v>
      </c>
      <c r="C138" s="27" t="str">
        <f>INDEX(ChartOfAccounts!B:B,MATCH('Xero Demo Data'!B138,ChartOfAccounts!A:A,0))</f>
        <v>Accounts Receivable</v>
      </c>
      <c r="D138" s="25">
        <f t="shared" si="26"/>
        <v>45490</v>
      </c>
      <c r="E138" s="27" t="str">
        <f t="shared" ref="E138:E201" si="32">IF(R138=0,"JC","JD")</f>
        <v>JC</v>
      </c>
      <c r="F138" t="str">
        <f t="shared" si="27"/>
        <v>Petrie McLoud Watson &amp; Associates</v>
      </c>
      <c r="G138" t="str">
        <f t="shared" si="28"/>
        <v>Payment: Petrie McLoud Watson &amp; Associates</v>
      </c>
      <c r="H138" t="str">
        <f t="shared" si="29"/>
        <v>Portal Proj</v>
      </c>
      <c r="I138" s="26">
        <f t="shared" si="30"/>
        <v>1407.25</v>
      </c>
      <c r="K138" s="15">
        <v>45490</v>
      </c>
      <c r="L138" s="2" t="s">
        <v>124</v>
      </c>
      <c r="M138" s="2" t="s">
        <v>175</v>
      </c>
      <c r="N138" s="2"/>
      <c r="O138" s="2" t="s">
        <v>188</v>
      </c>
      <c r="P138" s="2"/>
      <c r="Q138" s="2" t="s">
        <v>177</v>
      </c>
      <c r="R138" s="16">
        <v>0</v>
      </c>
      <c r="S138" s="16">
        <v>1407.25</v>
      </c>
      <c r="T138" s="16">
        <f t="shared" si="24"/>
        <v>7049.9000000000015</v>
      </c>
      <c r="U138" s="16">
        <v>-1407.25</v>
      </c>
      <c r="V138" s="16">
        <v>-1407.25</v>
      </c>
      <c r="W138" s="16">
        <v>0</v>
      </c>
      <c r="X138" s="17">
        <v>0</v>
      </c>
      <c r="Y138" s="2"/>
      <c r="Z138" s="2" t="s">
        <v>115</v>
      </c>
      <c r="AA138" s="2" t="s">
        <v>116</v>
      </c>
      <c r="AB138" s="2" t="s">
        <v>98</v>
      </c>
      <c r="AC138" s="2" t="s">
        <v>60</v>
      </c>
    </row>
    <row r="139" spans="1:29" x14ac:dyDescent="0.25">
      <c r="A139">
        <f t="shared" si="25"/>
        <v>45491</v>
      </c>
      <c r="B139">
        <f t="shared" si="31"/>
        <v>610</v>
      </c>
      <c r="C139" s="27" t="str">
        <f>INDEX(ChartOfAccounts!B:B,MATCH('Xero Demo Data'!B139,ChartOfAccounts!A:A,0))</f>
        <v>Accounts Receivable</v>
      </c>
      <c r="D139" s="25">
        <f t="shared" si="26"/>
        <v>45491</v>
      </c>
      <c r="E139" s="27" t="str">
        <f t="shared" si="32"/>
        <v>JC</v>
      </c>
      <c r="F139" t="str">
        <f t="shared" si="27"/>
        <v>Boom FM</v>
      </c>
      <c r="G139" t="str">
        <f t="shared" si="28"/>
        <v>Payment: Boom FM</v>
      </c>
      <c r="H139" t="str">
        <f t="shared" si="29"/>
        <v>Training</v>
      </c>
      <c r="I139" s="26">
        <f t="shared" si="30"/>
        <v>1000</v>
      </c>
      <c r="K139" s="15">
        <v>45491</v>
      </c>
      <c r="L139" s="2" t="s">
        <v>124</v>
      </c>
      <c r="M139" s="2" t="s">
        <v>173</v>
      </c>
      <c r="N139" s="2" t="s">
        <v>120</v>
      </c>
      <c r="O139" s="2" t="s">
        <v>189</v>
      </c>
      <c r="P139" s="2"/>
      <c r="Q139" s="2" t="s">
        <v>120</v>
      </c>
      <c r="R139" s="16">
        <v>0</v>
      </c>
      <c r="S139" s="16">
        <v>1000</v>
      </c>
      <c r="T139" s="16">
        <f t="shared" si="24"/>
        <v>6049.9000000000015</v>
      </c>
      <c r="U139" s="16">
        <v>-1000</v>
      </c>
      <c r="V139" s="16">
        <v>-1000</v>
      </c>
      <c r="W139" s="16">
        <v>0</v>
      </c>
      <c r="X139" s="17">
        <v>0</v>
      </c>
      <c r="Y139" s="2"/>
      <c r="Z139" s="2" t="s">
        <v>115</v>
      </c>
      <c r="AA139" s="2" t="s">
        <v>116</v>
      </c>
      <c r="AB139" s="2" t="s">
        <v>91</v>
      </c>
      <c r="AC139" s="2" t="s">
        <v>60</v>
      </c>
    </row>
    <row r="140" spans="1:29" x14ac:dyDescent="0.25">
      <c r="A140">
        <f t="shared" si="25"/>
        <v>45493</v>
      </c>
      <c r="B140">
        <f t="shared" si="31"/>
        <v>610</v>
      </c>
      <c r="C140" s="27" t="str">
        <f>INDEX(ChartOfAccounts!B:B,MATCH('Xero Demo Data'!B140,ChartOfAccounts!A:A,0))</f>
        <v>Accounts Receivable</v>
      </c>
      <c r="D140" s="25">
        <f t="shared" si="26"/>
        <v>45493</v>
      </c>
      <c r="E140" s="27" t="str">
        <f t="shared" si="32"/>
        <v>JC</v>
      </c>
      <c r="F140" t="str">
        <f t="shared" si="27"/>
        <v>DIISR - Small Business Services</v>
      </c>
      <c r="G140" t="str">
        <f t="shared" si="28"/>
        <v>Payment: DIISR - Small Business Services</v>
      </c>
      <c r="H140" t="str">
        <f t="shared" si="29"/>
        <v>Yr Ref W08-143</v>
      </c>
      <c r="I140" s="26">
        <f t="shared" si="30"/>
        <v>579.37</v>
      </c>
      <c r="K140" s="15">
        <v>45493</v>
      </c>
      <c r="L140" s="2" t="s">
        <v>124</v>
      </c>
      <c r="M140" s="2" t="s">
        <v>54</v>
      </c>
      <c r="N140" s="2"/>
      <c r="O140" s="2" t="s">
        <v>59</v>
      </c>
      <c r="P140" s="2"/>
      <c r="Q140" s="2" t="s">
        <v>166</v>
      </c>
      <c r="R140" s="16">
        <v>0</v>
      </c>
      <c r="S140" s="16">
        <v>579.37</v>
      </c>
      <c r="T140" s="16">
        <f t="shared" si="24"/>
        <v>5470.5300000000016</v>
      </c>
      <c r="U140" s="16">
        <v>-579.37</v>
      </c>
      <c r="V140" s="16">
        <v>-579.37</v>
      </c>
      <c r="W140" s="16">
        <v>0</v>
      </c>
      <c r="X140" s="17">
        <v>0</v>
      </c>
      <c r="Y140" s="2"/>
      <c r="Z140" s="2" t="s">
        <v>115</v>
      </c>
      <c r="AA140" s="2" t="s">
        <v>116</v>
      </c>
      <c r="AB140" s="2" t="s">
        <v>133</v>
      </c>
      <c r="AC140" s="2" t="s">
        <v>60</v>
      </c>
    </row>
    <row r="141" spans="1:29" x14ac:dyDescent="0.25">
      <c r="A141">
        <f t="shared" si="25"/>
        <v>45494</v>
      </c>
      <c r="B141">
        <f t="shared" si="31"/>
        <v>610</v>
      </c>
      <c r="C141" s="27" t="str">
        <f>INDEX(ChartOfAccounts!B:B,MATCH('Xero Demo Data'!B141,ChartOfAccounts!A:A,0))</f>
        <v>Accounts Receivable</v>
      </c>
      <c r="D141" s="25">
        <f t="shared" si="26"/>
        <v>45494</v>
      </c>
      <c r="E141" s="27" t="str">
        <f t="shared" si="32"/>
        <v>JC</v>
      </c>
      <c r="F141" t="str">
        <f t="shared" si="27"/>
        <v>Hamilton Smith Ltd</v>
      </c>
      <c r="G141" t="str">
        <f t="shared" si="28"/>
        <v>Payment: Hamilton Smith Ltd</v>
      </c>
      <c r="H141" t="str">
        <f t="shared" si="29"/>
        <v>Monthly Support</v>
      </c>
      <c r="I141" s="26">
        <f t="shared" si="30"/>
        <v>541.25</v>
      </c>
      <c r="K141" s="15">
        <v>45494</v>
      </c>
      <c r="L141" s="2" t="s">
        <v>124</v>
      </c>
      <c r="M141" s="2" t="s">
        <v>143</v>
      </c>
      <c r="N141" s="2" t="s">
        <v>120</v>
      </c>
      <c r="O141" s="2" t="s">
        <v>157</v>
      </c>
      <c r="P141" s="2"/>
      <c r="Q141" s="2" t="s">
        <v>139</v>
      </c>
      <c r="R141" s="16">
        <v>0</v>
      </c>
      <c r="S141" s="16">
        <v>541.25</v>
      </c>
      <c r="T141" s="16">
        <f t="shared" si="24"/>
        <v>4929.2800000000016</v>
      </c>
      <c r="U141" s="16">
        <v>-541.25</v>
      </c>
      <c r="V141" s="16">
        <v>-541.25</v>
      </c>
      <c r="W141" s="16">
        <v>0</v>
      </c>
      <c r="X141" s="17">
        <v>0</v>
      </c>
      <c r="Y141" s="2"/>
      <c r="Z141" s="2" t="s">
        <v>115</v>
      </c>
      <c r="AA141" s="2" t="s">
        <v>116</v>
      </c>
      <c r="AB141" s="2" t="s">
        <v>117</v>
      </c>
      <c r="AC141" s="2" t="s">
        <v>60</v>
      </c>
    </row>
    <row r="142" spans="1:29" x14ac:dyDescent="0.25">
      <c r="A142">
        <f t="shared" si="25"/>
        <v>45494</v>
      </c>
      <c r="B142">
        <f t="shared" si="31"/>
        <v>610</v>
      </c>
      <c r="C142" s="27" t="str">
        <f>INDEX(ChartOfAccounts!B:B,MATCH('Xero Demo Data'!B142,ChartOfAccounts!A:A,0))</f>
        <v>Accounts Receivable</v>
      </c>
      <c r="D142" s="25">
        <f t="shared" si="26"/>
        <v>45494</v>
      </c>
      <c r="E142" s="27" t="str">
        <f t="shared" si="32"/>
        <v>JC</v>
      </c>
      <c r="F142" t="str">
        <f t="shared" si="27"/>
        <v>Young Bros Transport</v>
      </c>
      <c r="G142" t="str">
        <f t="shared" si="28"/>
        <v>Payment: Young Bros Transport</v>
      </c>
      <c r="H142" t="str">
        <f t="shared" si="29"/>
        <v>Monthly Support</v>
      </c>
      <c r="I142" s="26">
        <f t="shared" si="30"/>
        <v>541.25</v>
      </c>
      <c r="K142" s="15">
        <v>45494</v>
      </c>
      <c r="L142" s="2" t="s">
        <v>124</v>
      </c>
      <c r="M142" s="2" t="s">
        <v>137</v>
      </c>
      <c r="N142" s="2" t="s">
        <v>120</v>
      </c>
      <c r="O142" s="2" t="s">
        <v>155</v>
      </c>
      <c r="P142" s="2"/>
      <c r="Q142" s="2" t="s">
        <v>139</v>
      </c>
      <c r="R142" s="16">
        <v>0</v>
      </c>
      <c r="S142" s="16">
        <v>541.25</v>
      </c>
      <c r="T142" s="16">
        <f t="shared" si="24"/>
        <v>4388.0300000000016</v>
      </c>
      <c r="U142" s="16">
        <v>-541.25</v>
      </c>
      <c r="V142" s="16">
        <v>-541.25</v>
      </c>
      <c r="W142" s="16">
        <v>0</v>
      </c>
      <c r="X142" s="17">
        <v>0</v>
      </c>
      <c r="Y142" s="2"/>
      <c r="Z142" s="2" t="s">
        <v>115</v>
      </c>
      <c r="AA142" s="2" t="s">
        <v>116</v>
      </c>
      <c r="AB142" s="2" t="s">
        <v>91</v>
      </c>
      <c r="AC142" s="2" t="s">
        <v>60</v>
      </c>
    </row>
    <row r="143" spans="1:29" x14ac:dyDescent="0.25">
      <c r="A143">
        <f t="shared" si="25"/>
        <v>45494</v>
      </c>
      <c r="B143">
        <f t="shared" si="31"/>
        <v>610</v>
      </c>
      <c r="C143" s="27" t="str">
        <f>INDEX(ChartOfAccounts!B:B,MATCH('Xero Demo Data'!B143,ChartOfAccounts!A:A,0))</f>
        <v>Accounts Receivable</v>
      </c>
      <c r="D143" s="25">
        <f t="shared" si="26"/>
        <v>45494</v>
      </c>
      <c r="E143" s="27" t="str">
        <f t="shared" si="32"/>
        <v>JC</v>
      </c>
      <c r="F143" t="str">
        <f t="shared" si="27"/>
        <v>Port &amp; Philip Freight</v>
      </c>
      <c r="G143" t="str">
        <f t="shared" si="28"/>
        <v>Payment: Port &amp; Philip Freight</v>
      </c>
      <c r="H143" t="str">
        <f t="shared" si="29"/>
        <v>Monthly Support</v>
      </c>
      <c r="I143" s="26">
        <f t="shared" si="30"/>
        <v>541.25</v>
      </c>
      <c r="K143" s="15">
        <v>45494</v>
      </c>
      <c r="L143" s="2" t="s">
        <v>124</v>
      </c>
      <c r="M143" s="2" t="s">
        <v>145</v>
      </c>
      <c r="N143" s="2" t="s">
        <v>120</v>
      </c>
      <c r="O143" s="2" t="s">
        <v>156</v>
      </c>
      <c r="P143" s="2"/>
      <c r="Q143" s="2" t="s">
        <v>139</v>
      </c>
      <c r="R143" s="16">
        <v>0</v>
      </c>
      <c r="S143" s="16">
        <v>541.25</v>
      </c>
      <c r="T143" s="16">
        <f t="shared" ref="T143:T149" si="33">((T142 + R143) - S143)</f>
        <v>3846.7800000000016</v>
      </c>
      <c r="U143" s="16">
        <v>-541.25</v>
      </c>
      <c r="V143" s="16">
        <v>-541.25</v>
      </c>
      <c r="W143" s="16">
        <v>0</v>
      </c>
      <c r="X143" s="17">
        <v>0</v>
      </c>
      <c r="Y143" s="2"/>
      <c r="Z143" s="2" t="s">
        <v>115</v>
      </c>
      <c r="AA143" s="2" t="s">
        <v>116</v>
      </c>
      <c r="AB143" s="2" t="s">
        <v>98</v>
      </c>
      <c r="AC143" s="2" t="s">
        <v>60</v>
      </c>
    </row>
    <row r="144" spans="1:29" x14ac:dyDescent="0.25">
      <c r="A144">
        <f t="shared" si="25"/>
        <v>45494</v>
      </c>
      <c r="B144">
        <f t="shared" si="31"/>
        <v>610</v>
      </c>
      <c r="C144" s="27" t="str">
        <f>INDEX(ChartOfAccounts!B:B,MATCH('Xero Demo Data'!B144,ChartOfAccounts!A:A,0))</f>
        <v>Accounts Receivable</v>
      </c>
      <c r="D144" s="25">
        <f t="shared" si="26"/>
        <v>45494</v>
      </c>
      <c r="E144" s="27" t="str">
        <f t="shared" si="32"/>
        <v>JC</v>
      </c>
      <c r="F144" t="str">
        <f t="shared" si="27"/>
        <v>Rex Media Group</v>
      </c>
      <c r="G144" t="str">
        <f t="shared" si="28"/>
        <v>Payment: Rex Media Group</v>
      </c>
      <c r="H144" t="str">
        <f t="shared" si="29"/>
        <v>Monthly Support</v>
      </c>
      <c r="I144" s="26">
        <f t="shared" si="30"/>
        <v>541.25</v>
      </c>
      <c r="K144" s="15">
        <v>45494</v>
      </c>
      <c r="L144" s="2" t="s">
        <v>124</v>
      </c>
      <c r="M144" s="2" t="s">
        <v>140</v>
      </c>
      <c r="N144" s="2" t="s">
        <v>120</v>
      </c>
      <c r="O144" s="2" t="s">
        <v>154</v>
      </c>
      <c r="P144" s="2"/>
      <c r="Q144" s="2" t="s">
        <v>139</v>
      </c>
      <c r="R144" s="16">
        <v>0</v>
      </c>
      <c r="S144" s="16">
        <v>541.25</v>
      </c>
      <c r="T144" s="16">
        <f t="shared" si="33"/>
        <v>3305.5300000000016</v>
      </c>
      <c r="U144" s="16">
        <v>-541.25</v>
      </c>
      <c r="V144" s="16">
        <v>-541.25</v>
      </c>
      <c r="W144" s="16">
        <v>0</v>
      </c>
      <c r="X144" s="17">
        <v>0</v>
      </c>
      <c r="Y144" s="2"/>
      <c r="Z144" s="2" t="s">
        <v>115</v>
      </c>
      <c r="AA144" s="2" t="s">
        <v>116</v>
      </c>
      <c r="AB144" s="2" t="s">
        <v>142</v>
      </c>
      <c r="AC144" s="2" t="s">
        <v>60</v>
      </c>
    </row>
    <row r="145" spans="1:29" x14ac:dyDescent="0.25">
      <c r="A145">
        <f t="shared" ref="A145:A208" si="34">IFERROR(IF(K145=0,"",VALUE(K145)),"")</f>
        <v>45496</v>
      </c>
      <c r="B145">
        <f t="shared" si="31"/>
        <v>610</v>
      </c>
      <c r="C145" s="27" t="str">
        <f>INDEX(ChartOfAccounts!B:B,MATCH('Xero Demo Data'!B145,ChartOfAccounts!A:A,0))</f>
        <v>Accounts Receivable</v>
      </c>
      <c r="D145" s="25">
        <f t="shared" ref="D145:D208" si="35">K145</f>
        <v>45496</v>
      </c>
      <c r="E145" s="27" t="str">
        <f t="shared" si="32"/>
        <v>JC</v>
      </c>
      <c r="F145" t="str">
        <f t="shared" ref="F145:F208" si="36">M145</f>
        <v>DIISR - Small Business Services</v>
      </c>
      <c r="G145" t="str">
        <f t="shared" ref="G145:G208" si="37">O145</f>
        <v>Payment: DIISR - Small Business Services</v>
      </c>
      <c r="H145" t="str">
        <f t="shared" ref="H145:H208" si="38">IF(Q145="","-",Q145)</f>
        <v>Yr Ref W08-143</v>
      </c>
      <c r="I145" s="26">
        <f t="shared" ref="I145:I208" si="39">-R145+S145</f>
        <v>250</v>
      </c>
      <c r="K145" s="15">
        <v>45496</v>
      </c>
      <c r="L145" s="2" t="s">
        <v>124</v>
      </c>
      <c r="M145" s="2" t="s">
        <v>54</v>
      </c>
      <c r="N145" s="2"/>
      <c r="O145" s="2" t="s">
        <v>59</v>
      </c>
      <c r="P145" s="2"/>
      <c r="Q145" s="2" t="s">
        <v>166</v>
      </c>
      <c r="R145" s="16">
        <v>0</v>
      </c>
      <c r="S145" s="16">
        <v>250</v>
      </c>
      <c r="T145" s="16">
        <f t="shared" si="33"/>
        <v>3055.5300000000016</v>
      </c>
      <c r="U145" s="16">
        <v>-250</v>
      </c>
      <c r="V145" s="16">
        <v>-250</v>
      </c>
      <c r="W145" s="16">
        <v>0</v>
      </c>
      <c r="X145" s="17">
        <v>0</v>
      </c>
      <c r="Y145" s="2"/>
      <c r="Z145" s="2" t="s">
        <v>115</v>
      </c>
      <c r="AA145" s="2" t="s">
        <v>116</v>
      </c>
      <c r="AB145" s="2" t="s">
        <v>133</v>
      </c>
      <c r="AC145" s="2" t="s">
        <v>60</v>
      </c>
    </row>
    <row r="146" spans="1:29" x14ac:dyDescent="0.25">
      <c r="A146">
        <f t="shared" si="34"/>
        <v>45497</v>
      </c>
      <c r="B146">
        <f t="shared" si="31"/>
        <v>610</v>
      </c>
      <c r="C146" s="27" t="str">
        <f>INDEX(ChartOfAccounts!B:B,MATCH('Xero Demo Data'!B146,ChartOfAccounts!A:A,0))</f>
        <v>Accounts Receivable</v>
      </c>
      <c r="D146" s="25">
        <f t="shared" si="35"/>
        <v>45497</v>
      </c>
      <c r="E146" s="27" t="str">
        <f t="shared" si="32"/>
        <v>JC</v>
      </c>
      <c r="F146" t="str">
        <f t="shared" si="36"/>
        <v>DIISR - Small Business Services</v>
      </c>
      <c r="G146" t="str">
        <f t="shared" si="37"/>
        <v>DIISR - Small Business Services</v>
      </c>
      <c r="H146" t="str">
        <f t="shared" si="38"/>
        <v>Yr Ref W08-143</v>
      </c>
      <c r="I146" s="26">
        <f t="shared" si="39"/>
        <v>19.95</v>
      </c>
      <c r="K146" s="15">
        <v>45497</v>
      </c>
      <c r="L146" s="2" t="s">
        <v>150</v>
      </c>
      <c r="M146" s="2" t="s">
        <v>54</v>
      </c>
      <c r="N146" s="2"/>
      <c r="O146" s="2" t="s">
        <v>54</v>
      </c>
      <c r="P146" s="2"/>
      <c r="Q146" s="2" t="s">
        <v>166</v>
      </c>
      <c r="R146" s="16">
        <v>0</v>
      </c>
      <c r="S146" s="16">
        <v>19.95</v>
      </c>
      <c r="T146" s="16">
        <f t="shared" si="33"/>
        <v>3035.5800000000017</v>
      </c>
      <c r="U146" s="16">
        <v>-19.95</v>
      </c>
      <c r="V146" s="16">
        <v>-19.95</v>
      </c>
      <c r="W146" s="16">
        <v>0</v>
      </c>
      <c r="X146" s="17">
        <v>0</v>
      </c>
      <c r="Y146" s="2"/>
      <c r="Z146" s="2" t="s">
        <v>115</v>
      </c>
      <c r="AA146" s="2" t="s">
        <v>116</v>
      </c>
      <c r="AB146" s="2" t="s">
        <v>133</v>
      </c>
      <c r="AC146" s="2" t="s">
        <v>86</v>
      </c>
    </row>
    <row r="147" spans="1:29" x14ac:dyDescent="0.25">
      <c r="A147">
        <f t="shared" si="34"/>
        <v>45497</v>
      </c>
      <c r="B147">
        <f t="shared" si="31"/>
        <v>610</v>
      </c>
      <c r="C147" s="27" t="str">
        <f>INDEX(ChartOfAccounts!B:B,MATCH('Xero Demo Data'!B147,ChartOfAccounts!A:A,0))</f>
        <v>Accounts Receivable</v>
      </c>
      <c r="D147" s="25">
        <f t="shared" si="35"/>
        <v>45497</v>
      </c>
      <c r="E147" s="27" t="str">
        <f t="shared" si="32"/>
        <v>JD</v>
      </c>
      <c r="F147" t="str">
        <f t="shared" si="36"/>
        <v>DIISR - Small Business Services</v>
      </c>
      <c r="G147" t="str">
        <f t="shared" si="37"/>
        <v>DIISR - Small Business Services</v>
      </c>
      <c r="H147" t="str">
        <f t="shared" si="38"/>
        <v>Yr Ref W08-143</v>
      </c>
      <c r="I147" s="26">
        <f t="shared" si="39"/>
        <v>-19.95</v>
      </c>
      <c r="K147" s="15">
        <v>45497</v>
      </c>
      <c r="L147" s="2" t="s">
        <v>150</v>
      </c>
      <c r="M147" s="2" t="s">
        <v>54</v>
      </c>
      <c r="N147" s="2"/>
      <c r="O147" s="2" t="s">
        <v>54</v>
      </c>
      <c r="P147" s="2"/>
      <c r="Q147" s="2" t="s">
        <v>166</v>
      </c>
      <c r="R147" s="16">
        <v>19.95</v>
      </c>
      <c r="S147" s="16">
        <v>0</v>
      </c>
      <c r="T147" s="16">
        <f t="shared" si="33"/>
        <v>3055.5300000000016</v>
      </c>
      <c r="U147" s="16">
        <v>19.95</v>
      </c>
      <c r="V147" s="16">
        <v>19.95</v>
      </c>
      <c r="W147" s="16">
        <v>0</v>
      </c>
      <c r="X147" s="17">
        <v>0</v>
      </c>
      <c r="Y147" s="2"/>
      <c r="Z147" s="2" t="s">
        <v>115</v>
      </c>
      <c r="AA147" s="2" t="s">
        <v>116</v>
      </c>
      <c r="AB147" s="2"/>
      <c r="AC147" s="2" t="s">
        <v>86</v>
      </c>
    </row>
    <row r="148" spans="1:29" x14ac:dyDescent="0.25">
      <c r="A148">
        <f t="shared" si="34"/>
        <v>45497</v>
      </c>
      <c r="B148">
        <f t="shared" si="31"/>
        <v>610</v>
      </c>
      <c r="C148" s="27" t="str">
        <f>INDEX(ChartOfAccounts!B:B,MATCH('Xero Demo Data'!B148,ChartOfAccounts!A:A,0))</f>
        <v>Accounts Receivable</v>
      </c>
      <c r="D148" s="25">
        <f t="shared" si="35"/>
        <v>45497</v>
      </c>
      <c r="E148" s="27" t="str">
        <f t="shared" si="32"/>
        <v>JC</v>
      </c>
      <c r="F148" t="str">
        <f t="shared" si="36"/>
        <v>DIISR - Small Business Services</v>
      </c>
      <c r="G148" t="str">
        <f t="shared" si="37"/>
        <v>DIISR - Small Business Services</v>
      </c>
      <c r="H148" t="str">
        <f t="shared" si="38"/>
        <v>Yr Ref W08-143</v>
      </c>
      <c r="I148" s="26">
        <f t="shared" si="39"/>
        <v>19.95</v>
      </c>
      <c r="K148" s="15">
        <v>45497</v>
      </c>
      <c r="L148" s="2" t="s">
        <v>148</v>
      </c>
      <c r="M148" s="2" t="s">
        <v>54</v>
      </c>
      <c r="N148" s="2"/>
      <c r="O148" s="2" t="s">
        <v>54</v>
      </c>
      <c r="P148" s="2" t="s">
        <v>190</v>
      </c>
      <c r="Q148" s="2" t="s">
        <v>166</v>
      </c>
      <c r="R148" s="16">
        <v>0</v>
      </c>
      <c r="S148" s="16">
        <v>19.95</v>
      </c>
      <c r="T148" s="16">
        <f t="shared" si="33"/>
        <v>3035.5800000000017</v>
      </c>
      <c r="U148" s="16">
        <v>-19.95</v>
      </c>
      <c r="V148" s="16">
        <v>-19.95</v>
      </c>
      <c r="W148" s="16">
        <v>0</v>
      </c>
      <c r="X148" s="17">
        <v>0</v>
      </c>
      <c r="Y148" s="2"/>
      <c r="Z148" s="2" t="s">
        <v>115</v>
      </c>
      <c r="AA148" s="2" t="s">
        <v>116</v>
      </c>
      <c r="AB148" s="2"/>
      <c r="AC148" s="2" t="s">
        <v>123</v>
      </c>
    </row>
    <row r="149" spans="1:29" x14ac:dyDescent="0.25">
      <c r="A149">
        <f t="shared" si="34"/>
        <v>45503</v>
      </c>
      <c r="B149">
        <f t="shared" si="31"/>
        <v>610</v>
      </c>
      <c r="C149" s="27" t="str">
        <f>INDEX(ChartOfAccounts!B:B,MATCH('Xero Demo Data'!B149,ChartOfAccounts!A:A,0))</f>
        <v>Accounts Receivable</v>
      </c>
      <c r="D149" s="25">
        <f t="shared" si="35"/>
        <v>45503</v>
      </c>
      <c r="E149" s="27" t="str">
        <f t="shared" si="32"/>
        <v>JD</v>
      </c>
      <c r="F149" t="str">
        <f t="shared" si="36"/>
        <v>Ridgeway University</v>
      </c>
      <c r="G149" t="str">
        <f t="shared" si="37"/>
        <v>Ridgeway University</v>
      </c>
      <c r="H149" t="str">
        <f t="shared" si="38"/>
        <v>P/O CRM08-12</v>
      </c>
      <c r="I149" s="26">
        <f t="shared" si="39"/>
        <v>-6187.5</v>
      </c>
      <c r="K149" s="15">
        <v>45503</v>
      </c>
      <c r="L149" s="2" t="s">
        <v>112</v>
      </c>
      <c r="M149" s="2" t="s">
        <v>119</v>
      </c>
      <c r="N149" s="2" t="s">
        <v>120</v>
      </c>
      <c r="O149" s="2" t="s">
        <v>119</v>
      </c>
      <c r="P149" s="2" t="s">
        <v>191</v>
      </c>
      <c r="Q149" s="2" t="s">
        <v>172</v>
      </c>
      <c r="R149" s="16">
        <v>6187.5</v>
      </c>
      <c r="S149" s="16">
        <v>0</v>
      </c>
      <c r="T149" s="16">
        <f t="shared" si="33"/>
        <v>9223.0800000000017</v>
      </c>
      <c r="U149" s="16">
        <v>6187.5</v>
      </c>
      <c r="V149" s="16">
        <v>6187.5</v>
      </c>
      <c r="W149" s="16">
        <v>0</v>
      </c>
      <c r="X149" s="17">
        <v>0</v>
      </c>
      <c r="Y149" s="2"/>
      <c r="Z149" s="2" t="s">
        <v>115</v>
      </c>
      <c r="AA149" s="2" t="s">
        <v>116</v>
      </c>
      <c r="AB149" s="2" t="s">
        <v>142</v>
      </c>
      <c r="AC149" s="2" t="s">
        <v>123</v>
      </c>
    </row>
    <row r="150" spans="1:29" x14ac:dyDescent="0.25">
      <c r="A150" t="str">
        <f t="shared" si="34"/>
        <v/>
      </c>
      <c r="B150">
        <f t="shared" si="31"/>
        <v>0</v>
      </c>
      <c r="C150" s="27" t="e">
        <f>INDEX(ChartOfAccounts!B:B,MATCH('Xero Demo Data'!B150,ChartOfAccounts!A:A,0))</f>
        <v>#N/A</v>
      </c>
      <c r="D150" s="25" t="str">
        <f t="shared" si="35"/>
        <v>Total Accounts Receivable</v>
      </c>
      <c r="E150" s="27" t="str">
        <f t="shared" si="32"/>
        <v>JD</v>
      </c>
      <c r="F150">
        <f t="shared" si="36"/>
        <v>0</v>
      </c>
      <c r="G150">
        <f t="shared" si="37"/>
        <v>0</v>
      </c>
      <c r="H150" t="str">
        <f t="shared" si="38"/>
        <v>-</v>
      </c>
      <c r="I150" s="26">
        <f t="shared" si="39"/>
        <v>-9223.0799999999945</v>
      </c>
      <c r="K150" s="18" t="s">
        <v>192</v>
      </c>
      <c r="L150" s="18"/>
      <c r="M150" s="18"/>
      <c r="N150" s="18"/>
      <c r="O150" s="18"/>
      <c r="P150" s="18"/>
      <c r="Q150" s="18"/>
      <c r="R150" s="19">
        <f>SUM(R79:R149)</f>
        <v>40829.399999999994</v>
      </c>
      <c r="S150" s="19">
        <f>SUM(S79:S149)</f>
        <v>31606.32</v>
      </c>
      <c r="T150" s="19">
        <f>T149</f>
        <v>9223.0800000000017</v>
      </c>
      <c r="U150" s="19">
        <f>SUM(U79:U149)</f>
        <v>9223.0800000000017</v>
      </c>
      <c r="V150" s="19">
        <f>SUM(V79:V149)</f>
        <v>9223.0800000000017</v>
      </c>
      <c r="W150" s="19">
        <f>SUM(W79:W149)</f>
        <v>0</v>
      </c>
      <c r="X150" s="18"/>
      <c r="Y150" s="18"/>
      <c r="Z150" s="18"/>
      <c r="AA150" s="18"/>
      <c r="AB150" s="18"/>
      <c r="AC150" s="18"/>
    </row>
    <row r="151" spans="1:29" x14ac:dyDescent="0.25">
      <c r="A151" t="str">
        <f t="shared" si="34"/>
        <v/>
      </c>
      <c r="B151">
        <f t="shared" si="31"/>
        <v>0</v>
      </c>
      <c r="C151" s="27" t="e">
        <f>INDEX(ChartOfAccounts!B:B,MATCH('Xero Demo Data'!B151,ChartOfAccounts!A:A,0))</f>
        <v>#N/A</v>
      </c>
      <c r="D151" s="25" t="str">
        <f t="shared" si="35"/>
        <v>Closing Balance</v>
      </c>
      <c r="E151" s="27" t="str">
        <f t="shared" si="32"/>
        <v>JD</v>
      </c>
      <c r="F151">
        <f t="shared" si="36"/>
        <v>0</v>
      </c>
      <c r="G151">
        <f t="shared" si="37"/>
        <v>0</v>
      </c>
      <c r="H151" t="str">
        <f t="shared" si="38"/>
        <v>-</v>
      </c>
      <c r="I151" s="26">
        <f t="shared" si="39"/>
        <v>-9223.08</v>
      </c>
      <c r="K151" s="9" t="s">
        <v>110</v>
      </c>
      <c r="L151" s="9"/>
      <c r="M151" s="9"/>
      <c r="N151" s="9"/>
      <c r="O151" s="9"/>
      <c r="P151" s="9"/>
      <c r="Q151" s="9"/>
      <c r="R151" s="10">
        <v>9223.08</v>
      </c>
      <c r="S151" s="10">
        <v>0</v>
      </c>
      <c r="T151" s="10">
        <f>T149</f>
        <v>9223.0800000000017</v>
      </c>
      <c r="U151" s="10">
        <v>0</v>
      </c>
      <c r="V151" s="10">
        <v>0</v>
      </c>
      <c r="W151" s="10">
        <v>0</v>
      </c>
      <c r="X151" s="9"/>
      <c r="Y151" s="9"/>
      <c r="Z151" s="9"/>
      <c r="AA151" s="9"/>
      <c r="AB151" s="9"/>
      <c r="AC151" s="9"/>
    </row>
    <row r="152" spans="1:29" x14ac:dyDescent="0.25">
      <c r="A152" t="str">
        <f t="shared" si="34"/>
        <v/>
      </c>
      <c r="B152">
        <f t="shared" si="31"/>
        <v>0</v>
      </c>
      <c r="C152" s="27" t="e">
        <f>INDEX(ChartOfAccounts!B:B,MATCH('Xero Demo Data'!B152,ChartOfAccounts!A:A,0))</f>
        <v>#N/A</v>
      </c>
      <c r="D152" s="25">
        <f t="shared" si="35"/>
        <v>0</v>
      </c>
      <c r="E152" s="27" t="str">
        <f t="shared" si="32"/>
        <v>JC</v>
      </c>
      <c r="F152">
        <f t="shared" si="36"/>
        <v>0</v>
      </c>
      <c r="G152">
        <f t="shared" si="37"/>
        <v>0</v>
      </c>
      <c r="H152" t="str">
        <f t="shared" si="38"/>
        <v>-</v>
      </c>
      <c r="I152" s="26">
        <f t="shared" si="39"/>
        <v>0</v>
      </c>
    </row>
    <row r="153" spans="1:29" x14ac:dyDescent="0.25">
      <c r="A153" t="str">
        <f t="shared" si="34"/>
        <v/>
      </c>
      <c r="B153">
        <f t="shared" si="31"/>
        <v>0</v>
      </c>
      <c r="C153" s="27" t="e">
        <f>INDEX(ChartOfAccounts!B:B,MATCH('Xero Demo Data'!B153,ChartOfAccounts!A:A,0))</f>
        <v>#N/A</v>
      </c>
      <c r="D153" s="25" t="str">
        <f t="shared" si="35"/>
        <v>Advertising &amp; Marketing</v>
      </c>
      <c r="E153" s="27" t="str">
        <f t="shared" si="32"/>
        <v>JC</v>
      </c>
      <c r="F153">
        <f t="shared" si="36"/>
        <v>0</v>
      </c>
      <c r="G153">
        <f t="shared" si="37"/>
        <v>0</v>
      </c>
      <c r="H153" t="str">
        <f t="shared" si="38"/>
        <v>-</v>
      </c>
      <c r="I153" s="26">
        <f t="shared" si="39"/>
        <v>0</v>
      </c>
      <c r="K153" s="20" t="s">
        <v>193</v>
      </c>
      <c r="L153" s="20"/>
      <c r="M153" s="20"/>
      <c r="N153" s="20"/>
      <c r="O153" s="20"/>
      <c r="P153" s="20"/>
      <c r="Q153" s="20"/>
      <c r="R153" s="20"/>
      <c r="S153" s="20"/>
      <c r="T153" s="20"/>
      <c r="U153" s="20"/>
      <c r="V153" s="20"/>
      <c r="W153" s="20"/>
      <c r="X153" s="20"/>
      <c r="Y153" s="20"/>
      <c r="Z153" s="20"/>
      <c r="AA153" s="20"/>
      <c r="AB153" s="20"/>
      <c r="AC153" s="20"/>
    </row>
    <row r="154" spans="1:29" x14ac:dyDescent="0.25">
      <c r="A154">
        <f t="shared" si="34"/>
        <v>45468</v>
      </c>
      <c r="B154">
        <f t="shared" si="31"/>
        <v>400</v>
      </c>
      <c r="C154" s="27" t="str">
        <f>INDEX(ChartOfAccounts!B:B,MATCH('Xero Demo Data'!B154,ChartOfAccounts!A:A,0))</f>
        <v>Advertising &amp; Marketing</v>
      </c>
      <c r="D154" s="25">
        <f t="shared" si="35"/>
        <v>45468</v>
      </c>
      <c r="E154" s="27" t="str">
        <f t="shared" si="32"/>
        <v>JD</v>
      </c>
      <c r="F154" t="str">
        <f t="shared" si="36"/>
        <v>SMART Agency</v>
      </c>
      <c r="G154" t="str">
        <f t="shared" si="37"/>
        <v>SMART Agency - Design concepts for Oaktown Business Leader ad series</v>
      </c>
      <c r="H154" t="str">
        <f t="shared" si="38"/>
        <v>SM0195</v>
      </c>
      <c r="I154" s="26">
        <f t="shared" si="39"/>
        <v>-1666.67</v>
      </c>
      <c r="K154" s="11">
        <v>45468</v>
      </c>
      <c r="L154" s="12" t="s">
        <v>53</v>
      </c>
      <c r="M154" s="12" t="s">
        <v>96</v>
      </c>
      <c r="N154" s="12"/>
      <c r="O154" s="12" t="s">
        <v>194</v>
      </c>
      <c r="P154" s="12" t="s">
        <v>97</v>
      </c>
      <c r="Q154" s="12" t="s">
        <v>97</v>
      </c>
      <c r="R154" s="13">
        <v>1666.67</v>
      </c>
      <c r="S154" s="13">
        <v>0</v>
      </c>
      <c r="T154" s="13">
        <f>(R154 - S154)</f>
        <v>1666.67</v>
      </c>
      <c r="U154" s="13">
        <v>2000</v>
      </c>
      <c r="V154" s="13">
        <v>1666.67</v>
      </c>
      <c r="W154" s="13">
        <v>333.33</v>
      </c>
      <c r="X154" s="14">
        <v>20</v>
      </c>
      <c r="Y154" s="12" t="s">
        <v>195</v>
      </c>
      <c r="Z154" s="12" t="s">
        <v>196</v>
      </c>
      <c r="AA154" s="12" t="s">
        <v>197</v>
      </c>
      <c r="AB154" s="12" t="s">
        <v>98</v>
      </c>
      <c r="AC154" s="12" t="s">
        <v>198</v>
      </c>
    </row>
    <row r="155" spans="1:29" x14ac:dyDescent="0.25">
      <c r="A155">
        <f t="shared" si="34"/>
        <v>45491</v>
      </c>
      <c r="B155">
        <f t="shared" si="31"/>
        <v>400</v>
      </c>
      <c r="C155" s="27" t="str">
        <f>INDEX(ChartOfAccounts!B:B,MATCH('Xero Demo Data'!B155,ChartOfAccounts!A:A,0))</f>
        <v>Advertising &amp; Marketing</v>
      </c>
      <c r="D155" s="25">
        <f t="shared" si="35"/>
        <v>45491</v>
      </c>
      <c r="E155" s="27" t="str">
        <f t="shared" si="32"/>
        <v>JD</v>
      </c>
      <c r="F155" t="str">
        <f t="shared" si="36"/>
        <v>Hoyt Productions</v>
      </c>
      <c r="G155" t="str">
        <f t="shared" si="37"/>
        <v>Hoyt Productions - 20-second still frame ad shown in 5 city cinemas 5 times each</v>
      </c>
      <c r="H155" t="str">
        <f t="shared" si="38"/>
        <v>08-4123</v>
      </c>
      <c r="I155" s="26">
        <f t="shared" si="39"/>
        <v>-4961.46</v>
      </c>
      <c r="K155" s="15">
        <v>45491</v>
      </c>
      <c r="L155" s="2" t="s">
        <v>53</v>
      </c>
      <c r="M155" s="2" t="s">
        <v>101</v>
      </c>
      <c r="N155" s="2"/>
      <c r="O155" s="2" t="s">
        <v>199</v>
      </c>
      <c r="P155" s="2" t="s">
        <v>102</v>
      </c>
      <c r="Q155" s="2" t="s">
        <v>102</v>
      </c>
      <c r="R155" s="16">
        <v>4961.46</v>
      </c>
      <c r="S155" s="16">
        <v>0</v>
      </c>
      <c r="T155" s="16">
        <f>((T154 + R155) - S155)</f>
        <v>6628.13</v>
      </c>
      <c r="U155" s="16">
        <v>5953.75</v>
      </c>
      <c r="V155" s="16">
        <v>4961.46</v>
      </c>
      <c r="W155" s="16">
        <v>992.29</v>
      </c>
      <c r="X155" s="17">
        <v>20</v>
      </c>
      <c r="Y155" s="2" t="s">
        <v>195</v>
      </c>
      <c r="Z155" s="2" t="s">
        <v>196</v>
      </c>
      <c r="AA155" s="2" t="s">
        <v>197</v>
      </c>
      <c r="AB155" s="2"/>
      <c r="AC155" s="2" t="s">
        <v>198</v>
      </c>
    </row>
    <row r="156" spans="1:29" x14ac:dyDescent="0.25">
      <c r="A156">
        <f t="shared" si="34"/>
        <v>45499</v>
      </c>
      <c r="B156">
        <f t="shared" si="31"/>
        <v>400</v>
      </c>
      <c r="C156" s="27" t="str">
        <f>INDEX(ChartOfAccounts!B:B,MATCH('Xero Demo Data'!B156,ChartOfAccounts!A:A,0))</f>
        <v>Advertising &amp; Marketing</v>
      </c>
      <c r="D156" s="25">
        <f t="shared" si="35"/>
        <v>45499</v>
      </c>
      <c r="E156" s="27" t="str">
        <f t="shared" si="32"/>
        <v>JD</v>
      </c>
      <c r="F156" t="str">
        <f t="shared" si="36"/>
        <v>SMART Agency</v>
      </c>
      <c r="G156" t="str">
        <f t="shared" si="37"/>
        <v>SMART Agency - Prototype media banner &amp; print mockups for Oaktown Business Leader ad series</v>
      </c>
      <c r="H156" t="str">
        <f t="shared" si="38"/>
        <v>SM0210</v>
      </c>
      <c r="I156" s="26">
        <f t="shared" si="39"/>
        <v>-2083.33</v>
      </c>
      <c r="K156" s="15">
        <v>45499</v>
      </c>
      <c r="L156" s="2" t="s">
        <v>53</v>
      </c>
      <c r="M156" s="2" t="s">
        <v>96</v>
      </c>
      <c r="N156" s="2"/>
      <c r="O156" s="2" t="s">
        <v>200</v>
      </c>
      <c r="P156" s="2" t="s">
        <v>106</v>
      </c>
      <c r="Q156" s="2" t="s">
        <v>106</v>
      </c>
      <c r="R156" s="16">
        <v>2083.33</v>
      </c>
      <c r="S156" s="16">
        <v>0</v>
      </c>
      <c r="T156" s="16">
        <f>((T155 + R156) - S156)</f>
        <v>8711.4599999999991</v>
      </c>
      <c r="U156" s="16">
        <v>2500</v>
      </c>
      <c r="V156" s="16">
        <v>2083.33</v>
      </c>
      <c r="W156" s="16">
        <v>416.67</v>
      </c>
      <c r="X156" s="17">
        <v>20</v>
      </c>
      <c r="Y156" s="2" t="s">
        <v>195</v>
      </c>
      <c r="Z156" s="2" t="s">
        <v>196</v>
      </c>
      <c r="AA156" s="2" t="s">
        <v>197</v>
      </c>
      <c r="AB156" s="2" t="s">
        <v>98</v>
      </c>
      <c r="AC156" s="2" t="s">
        <v>198</v>
      </c>
    </row>
    <row r="157" spans="1:29" x14ac:dyDescent="0.25">
      <c r="A157" t="str">
        <f t="shared" si="34"/>
        <v/>
      </c>
      <c r="B157">
        <f t="shared" si="31"/>
        <v>0</v>
      </c>
      <c r="C157" s="27" t="e">
        <f>INDEX(ChartOfAccounts!B:B,MATCH('Xero Demo Data'!B157,ChartOfAccounts!A:A,0))</f>
        <v>#N/A</v>
      </c>
      <c r="D157" s="25" t="str">
        <f t="shared" si="35"/>
        <v>Total Advertising &amp; Marketing</v>
      </c>
      <c r="E157" s="27" t="str">
        <f t="shared" si="32"/>
        <v>JD</v>
      </c>
      <c r="F157">
        <f t="shared" si="36"/>
        <v>0</v>
      </c>
      <c r="G157">
        <f t="shared" si="37"/>
        <v>0</v>
      </c>
      <c r="H157" t="str">
        <f t="shared" si="38"/>
        <v>-</v>
      </c>
      <c r="I157" s="26">
        <f t="shared" si="39"/>
        <v>-8711.4599999999991</v>
      </c>
      <c r="K157" s="18" t="s">
        <v>201</v>
      </c>
      <c r="L157" s="18"/>
      <c r="M157" s="18"/>
      <c r="N157" s="18"/>
      <c r="O157" s="18"/>
      <c r="P157" s="18"/>
      <c r="Q157" s="18"/>
      <c r="R157" s="19">
        <f>SUM(R154:R156)</f>
        <v>8711.4599999999991</v>
      </c>
      <c r="S157" s="19">
        <f>SUM(S154:S156)</f>
        <v>0</v>
      </c>
      <c r="T157" s="19">
        <f>T156</f>
        <v>8711.4599999999991</v>
      </c>
      <c r="U157" s="19">
        <f>SUM(U154:U156)</f>
        <v>10453.75</v>
      </c>
      <c r="V157" s="19">
        <f>SUM(V154:V156)</f>
        <v>8711.4599999999991</v>
      </c>
      <c r="W157" s="19">
        <f>SUM(W154:W156)</f>
        <v>1742.29</v>
      </c>
      <c r="X157" s="18"/>
      <c r="Y157" s="18"/>
      <c r="Z157" s="18"/>
      <c r="AA157" s="18"/>
      <c r="AB157" s="18"/>
      <c r="AC157" s="18"/>
    </row>
    <row r="158" spans="1:29" x14ac:dyDescent="0.25">
      <c r="A158" t="str">
        <f t="shared" si="34"/>
        <v/>
      </c>
      <c r="B158">
        <f t="shared" si="31"/>
        <v>0</v>
      </c>
      <c r="C158" s="27" t="e">
        <f>INDEX(ChartOfAccounts!B:B,MATCH('Xero Demo Data'!B158,ChartOfAccounts!A:A,0))</f>
        <v>#N/A</v>
      </c>
      <c r="D158" s="25">
        <f t="shared" si="35"/>
        <v>0</v>
      </c>
      <c r="E158" s="27" t="str">
        <f t="shared" si="32"/>
        <v>JC</v>
      </c>
      <c r="F158">
        <f t="shared" si="36"/>
        <v>0</v>
      </c>
      <c r="G158">
        <f t="shared" si="37"/>
        <v>0</v>
      </c>
      <c r="H158" t="str">
        <f t="shared" si="38"/>
        <v>-</v>
      </c>
      <c r="I158" s="26">
        <f t="shared" si="39"/>
        <v>0</v>
      </c>
    </row>
    <row r="159" spans="1:29" x14ac:dyDescent="0.25">
      <c r="A159" t="str">
        <f t="shared" si="34"/>
        <v/>
      </c>
      <c r="B159">
        <f t="shared" si="31"/>
        <v>0</v>
      </c>
      <c r="C159" s="27" t="e">
        <f>INDEX(ChartOfAccounts!B:B,MATCH('Xero Demo Data'!B159,ChartOfAccounts!A:A,0))</f>
        <v>#N/A</v>
      </c>
      <c r="D159" s="25" t="str">
        <f t="shared" si="35"/>
        <v>Audit &amp; Accountancy fees</v>
      </c>
      <c r="E159" s="27" t="str">
        <f t="shared" si="32"/>
        <v>JC</v>
      </c>
      <c r="F159">
        <f t="shared" si="36"/>
        <v>0</v>
      </c>
      <c r="G159">
        <f t="shared" si="37"/>
        <v>0</v>
      </c>
      <c r="H159" t="str">
        <f t="shared" si="38"/>
        <v>-</v>
      </c>
      <c r="I159" s="26">
        <f t="shared" si="39"/>
        <v>0</v>
      </c>
      <c r="K159" s="20" t="s">
        <v>202</v>
      </c>
      <c r="L159" s="20"/>
      <c r="M159" s="20"/>
      <c r="N159" s="20"/>
      <c r="O159" s="20"/>
      <c r="P159" s="20"/>
      <c r="Q159" s="20"/>
      <c r="R159" s="20"/>
      <c r="S159" s="20"/>
      <c r="T159" s="20"/>
      <c r="U159" s="20"/>
      <c r="V159" s="20"/>
      <c r="W159" s="20"/>
      <c r="X159" s="20"/>
      <c r="Y159" s="20"/>
      <c r="Z159" s="20"/>
      <c r="AA159" s="20"/>
      <c r="AB159" s="20"/>
      <c r="AC159" s="20"/>
    </row>
    <row r="160" spans="1:29" x14ac:dyDescent="0.25">
      <c r="A160">
        <f t="shared" si="34"/>
        <v>45430</v>
      </c>
      <c r="B160">
        <f t="shared" si="31"/>
        <v>401</v>
      </c>
      <c r="C160" s="27" t="str">
        <f>INDEX(ChartOfAccounts!B:B,MATCH('Xero Demo Data'!B160,ChartOfAccounts!A:A,0))</f>
        <v>Audit &amp; Accountancy fees</v>
      </c>
      <c r="D160" s="25">
        <f t="shared" si="35"/>
        <v>45430</v>
      </c>
      <c r="E160" s="27" t="str">
        <f t="shared" si="32"/>
        <v>JD</v>
      </c>
      <c r="F160" t="str">
        <f t="shared" si="36"/>
        <v>Xero</v>
      </c>
      <c r="G160" t="str">
        <f t="shared" si="37"/>
        <v>Xero - Monthly subscription</v>
      </c>
      <c r="H160" t="str">
        <f t="shared" si="38"/>
        <v>RPT402-1</v>
      </c>
      <c r="I160" s="26">
        <f t="shared" si="39"/>
        <v>-46.96</v>
      </c>
      <c r="K160" s="11">
        <v>45430</v>
      </c>
      <c r="L160" s="12" t="s">
        <v>53</v>
      </c>
      <c r="M160" s="12" t="s">
        <v>76</v>
      </c>
      <c r="N160" s="12"/>
      <c r="O160" s="12" t="s">
        <v>203</v>
      </c>
      <c r="P160" s="12" t="s">
        <v>78</v>
      </c>
      <c r="Q160" s="12" t="s">
        <v>78</v>
      </c>
      <c r="R160" s="13">
        <v>46.96</v>
      </c>
      <c r="S160" s="13">
        <v>0</v>
      </c>
      <c r="T160" s="13">
        <f>(R160 - S160)</f>
        <v>46.96</v>
      </c>
      <c r="U160" s="13">
        <v>56.35</v>
      </c>
      <c r="V160" s="13">
        <v>46.96</v>
      </c>
      <c r="W160" s="13">
        <v>9.39</v>
      </c>
      <c r="X160" s="14">
        <v>20</v>
      </c>
      <c r="Y160" s="12" t="s">
        <v>195</v>
      </c>
      <c r="Z160" s="12" t="s">
        <v>204</v>
      </c>
      <c r="AA160" s="12" t="s">
        <v>197</v>
      </c>
      <c r="AB160" s="12"/>
      <c r="AC160" s="12" t="s">
        <v>198</v>
      </c>
    </row>
    <row r="161" spans="1:29" x14ac:dyDescent="0.25">
      <c r="A161">
        <f t="shared" si="34"/>
        <v>45461</v>
      </c>
      <c r="B161">
        <f t="shared" si="31"/>
        <v>401</v>
      </c>
      <c r="C161" s="27" t="str">
        <f>INDEX(ChartOfAccounts!B:B,MATCH('Xero Demo Data'!B161,ChartOfAccounts!A:A,0))</f>
        <v>Audit &amp; Accountancy fees</v>
      </c>
      <c r="D161" s="25">
        <f t="shared" si="35"/>
        <v>45461</v>
      </c>
      <c r="E161" s="27" t="str">
        <f t="shared" si="32"/>
        <v>JD</v>
      </c>
      <c r="F161" t="str">
        <f t="shared" si="36"/>
        <v>Xero</v>
      </c>
      <c r="G161" t="str">
        <f t="shared" si="37"/>
        <v>Xero - Monthly subscription</v>
      </c>
      <c r="H161" t="str">
        <f t="shared" si="38"/>
        <v>RPT402-1</v>
      </c>
      <c r="I161" s="26">
        <f t="shared" si="39"/>
        <v>-46.96</v>
      </c>
      <c r="K161" s="15">
        <v>45461</v>
      </c>
      <c r="L161" s="2" t="s">
        <v>53</v>
      </c>
      <c r="M161" s="2" t="s">
        <v>76</v>
      </c>
      <c r="N161" s="2"/>
      <c r="O161" s="2" t="s">
        <v>203</v>
      </c>
      <c r="P161" s="2" t="s">
        <v>78</v>
      </c>
      <c r="Q161" s="2" t="s">
        <v>78</v>
      </c>
      <c r="R161" s="16">
        <v>46.96</v>
      </c>
      <c r="S161" s="16">
        <v>0</v>
      </c>
      <c r="T161" s="16">
        <f>((T160 + R161) - S161)</f>
        <v>93.92</v>
      </c>
      <c r="U161" s="16">
        <v>56.35</v>
      </c>
      <c r="V161" s="16">
        <v>46.96</v>
      </c>
      <c r="W161" s="16">
        <v>9.39</v>
      </c>
      <c r="X161" s="17">
        <v>20</v>
      </c>
      <c r="Y161" s="2" t="s">
        <v>195</v>
      </c>
      <c r="Z161" s="2" t="s">
        <v>204</v>
      </c>
      <c r="AA161" s="2" t="s">
        <v>197</v>
      </c>
      <c r="AB161" s="2"/>
      <c r="AC161" s="2" t="s">
        <v>198</v>
      </c>
    </row>
    <row r="162" spans="1:29" x14ac:dyDescent="0.25">
      <c r="A162">
        <f t="shared" si="34"/>
        <v>45489</v>
      </c>
      <c r="B162">
        <f t="shared" si="31"/>
        <v>401</v>
      </c>
      <c r="C162" s="27" t="str">
        <f>INDEX(ChartOfAccounts!B:B,MATCH('Xero Demo Data'!B162,ChartOfAccounts!A:A,0))</f>
        <v>Audit &amp; Accountancy fees</v>
      </c>
      <c r="D162" s="25">
        <f t="shared" si="35"/>
        <v>45489</v>
      </c>
      <c r="E162" s="27" t="str">
        <f t="shared" si="32"/>
        <v>JD</v>
      </c>
      <c r="F162" t="str">
        <f t="shared" si="36"/>
        <v>Xero</v>
      </c>
      <c r="G162" t="str">
        <f t="shared" si="37"/>
        <v>Xero - Monthly subscription</v>
      </c>
      <c r="H162" t="str">
        <f t="shared" si="38"/>
        <v>RPT402-1</v>
      </c>
      <c r="I162" s="26">
        <f t="shared" si="39"/>
        <v>-46.96</v>
      </c>
      <c r="K162" s="15">
        <v>45489</v>
      </c>
      <c r="L162" s="2" t="s">
        <v>53</v>
      </c>
      <c r="M162" s="2" t="s">
        <v>76</v>
      </c>
      <c r="N162" s="2"/>
      <c r="O162" s="2" t="s">
        <v>203</v>
      </c>
      <c r="P162" s="2" t="s">
        <v>78</v>
      </c>
      <c r="Q162" s="2" t="s">
        <v>78</v>
      </c>
      <c r="R162" s="16">
        <v>46.96</v>
      </c>
      <c r="S162" s="16">
        <v>0</v>
      </c>
      <c r="T162" s="16">
        <f>((T161 + R162) - S162)</f>
        <v>140.88</v>
      </c>
      <c r="U162" s="16">
        <v>56.35</v>
      </c>
      <c r="V162" s="16">
        <v>46.96</v>
      </c>
      <c r="W162" s="16">
        <v>9.39</v>
      </c>
      <c r="X162" s="17">
        <v>20</v>
      </c>
      <c r="Y162" s="2" t="s">
        <v>195</v>
      </c>
      <c r="Z162" s="2" t="s">
        <v>204</v>
      </c>
      <c r="AA162" s="2" t="s">
        <v>197</v>
      </c>
      <c r="AB162" s="2"/>
      <c r="AC162" s="2" t="s">
        <v>198</v>
      </c>
    </row>
    <row r="163" spans="1:29" x14ac:dyDescent="0.25">
      <c r="A163" t="str">
        <f t="shared" si="34"/>
        <v/>
      </c>
      <c r="B163">
        <f t="shared" si="31"/>
        <v>0</v>
      </c>
      <c r="C163" s="27" t="e">
        <f>INDEX(ChartOfAccounts!B:B,MATCH('Xero Demo Data'!B163,ChartOfAccounts!A:A,0))</f>
        <v>#N/A</v>
      </c>
      <c r="D163" s="25" t="str">
        <f t="shared" si="35"/>
        <v>Total Audit &amp; Accountancy fees</v>
      </c>
      <c r="E163" s="27" t="str">
        <f t="shared" si="32"/>
        <v>JD</v>
      </c>
      <c r="F163">
        <f t="shared" si="36"/>
        <v>0</v>
      </c>
      <c r="G163">
        <f t="shared" si="37"/>
        <v>0</v>
      </c>
      <c r="H163" t="str">
        <f t="shared" si="38"/>
        <v>-</v>
      </c>
      <c r="I163" s="26">
        <f t="shared" si="39"/>
        <v>-140.88</v>
      </c>
      <c r="K163" s="18" t="s">
        <v>205</v>
      </c>
      <c r="L163" s="18"/>
      <c r="M163" s="18"/>
      <c r="N163" s="18"/>
      <c r="O163" s="18"/>
      <c r="P163" s="18"/>
      <c r="Q163" s="18"/>
      <c r="R163" s="19">
        <f>SUM(R160:R162)</f>
        <v>140.88</v>
      </c>
      <c r="S163" s="19">
        <f>SUM(S160:S162)</f>
        <v>0</v>
      </c>
      <c r="T163" s="19">
        <f>T162</f>
        <v>140.88</v>
      </c>
      <c r="U163" s="19">
        <f>SUM(U160:U162)</f>
        <v>169.05</v>
      </c>
      <c r="V163" s="19">
        <f>SUM(V160:V162)</f>
        <v>140.88</v>
      </c>
      <c r="W163" s="19">
        <f>SUM(W160:W162)</f>
        <v>28.17</v>
      </c>
      <c r="X163" s="18"/>
      <c r="Y163" s="18"/>
      <c r="Z163" s="18"/>
      <c r="AA163" s="18"/>
      <c r="AB163" s="18"/>
      <c r="AC163" s="18"/>
    </row>
    <row r="164" spans="1:29" x14ac:dyDescent="0.25">
      <c r="A164" t="str">
        <f t="shared" si="34"/>
        <v/>
      </c>
      <c r="B164">
        <f t="shared" si="31"/>
        <v>0</v>
      </c>
      <c r="C164" s="27" t="e">
        <f>INDEX(ChartOfAccounts!B:B,MATCH('Xero Demo Data'!B164,ChartOfAccounts!A:A,0))</f>
        <v>#N/A</v>
      </c>
      <c r="D164" s="25">
        <f t="shared" si="35"/>
        <v>0</v>
      </c>
      <c r="E164" s="27" t="str">
        <f t="shared" si="32"/>
        <v>JC</v>
      </c>
      <c r="F164">
        <f t="shared" si="36"/>
        <v>0</v>
      </c>
      <c r="G164">
        <f t="shared" si="37"/>
        <v>0</v>
      </c>
      <c r="H164" t="str">
        <f t="shared" si="38"/>
        <v>-</v>
      </c>
      <c r="I164" s="26">
        <f t="shared" si="39"/>
        <v>0</v>
      </c>
    </row>
    <row r="165" spans="1:29" x14ac:dyDescent="0.25">
      <c r="A165" t="str">
        <f t="shared" si="34"/>
        <v/>
      </c>
      <c r="B165">
        <f t="shared" si="31"/>
        <v>0</v>
      </c>
      <c r="C165" s="27" t="e">
        <f>INDEX(ChartOfAccounts!B:B,MATCH('Xero Demo Data'!B165,ChartOfAccounts!A:A,0))</f>
        <v>#N/A</v>
      </c>
      <c r="D165" s="25" t="str">
        <f t="shared" si="35"/>
        <v>Bank Fees</v>
      </c>
      <c r="E165" s="27" t="str">
        <f t="shared" si="32"/>
        <v>JC</v>
      </c>
      <c r="F165">
        <f t="shared" si="36"/>
        <v>0</v>
      </c>
      <c r="G165">
        <f t="shared" si="37"/>
        <v>0</v>
      </c>
      <c r="H165" t="str">
        <f t="shared" si="38"/>
        <v>-</v>
      </c>
      <c r="I165" s="26">
        <f t="shared" si="39"/>
        <v>0</v>
      </c>
      <c r="K165" s="20" t="s">
        <v>206</v>
      </c>
      <c r="L165" s="20"/>
      <c r="M165" s="20"/>
      <c r="N165" s="20"/>
      <c r="O165" s="20"/>
      <c r="P165" s="20"/>
      <c r="Q165" s="20"/>
      <c r="R165" s="20"/>
      <c r="S165" s="20"/>
      <c r="T165" s="20"/>
      <c r="U165" s="20"/>
      <c r="V165" s="20"/>
      <c r="W165" s="20"/>
      <c r="X165" s="20"/>
      <c r="Y165" s="20"/>
      <c r="Z165" s="20"/>
      <c r="AA165" s="20"/>
      <c r="AB165" s="20"/>
      <c r="AC165" s="20"/>
    </row>
    <row r="166" spans="1:29" x14ac:dyDescent="0.25">
      <c r="A166">
        <f t="shared" si="34"/>
        <v>45429</v>
      </c>
      <c r="B166">
        <f t="shared" si="31"/>
        <v>404</v>
      </c>
      <c r="C166" s="27" t="str">
        <f>INDEX(ChartOfAccounts!B:B,MATCH('Xero Demo Data'!B166,ChartOfAccounts!A:A,0))</f>
        <v>Bank Fees</v>
      </c>
      <c r="D166" s="25">
        <f t="shared" si="35"/>
        <v>45429</v>
      </c>
      <c r="E166" s="27" t="str">
        <f t="shared" si="32"/>
        <v>JD</v>
      </c>
      <c r="F166" t="str">
        <f t="shared" si="36"/>
        <v>Ridgeway Bank</v>
      </c>
      <c r="G166" t="str">
        <f t="shared" si="37"/>
        <v>Ridgeway Bank - Bank fee</v>
      </c>
      <c r="H166" t="str">
        <f t="shared" si="38"/>
        <v>-</v>
      </c>
      <c r="I166" s="26">
        <f t="shared" si="39"/>
        <v>-15</v>
      </c>
      <c r="K166" s="11">
        <v>45429</v>
      </c>
      <c r="L166" s="12" t="s">
        <v>207</v>
      </c>
      <c r="M166" s="12" t="s">
        <v>208</v>
      </c>
      <c r="N166" s="12"/>
      <c r="O166" s="12" t="s">
        <v>209</v>
      </c>
      <c r="P166" s="12"/>
      <c r="Q166" s="12"/>
      <c r="R166" s="13">
        <v>15</v>
      </c>
      <c r="S166" s="13">
        <v>0</v>
      </c>
      <c r="T166" s="13">
        <f>(R166 - S166)</f>
        <v>15</v>
      </c>
      <c r="U166" s="13">
        <v>15</v>
      </c>
      <c r="V166" s="13">
        <v>15</v>
      </c>
      <c r="W166" s="13">
        <v>0</v>
      </c>
      <c r="X166" s="14">
        <v>0</v>
      </c>
      <c r="Y166" s="12" t="s">
        <v>210</v>
      </c>
      <c r="Z166" s="12" t="s">
        <v>211</v>
      </c>
      <c r="AA166" s="12" t="s">
        <v>197</v>
      </c>
      <c r="AB166" s="12"/>
      <c r="AC166" s="12" t="s">
        <v>60</v>
      </c>
    </row>
    <row r="167" spans="1:29" x14ac:dyDescent="0.25">
      <c r="A167">
        <f t="shared" si="34"/>
        <v>45460</v>
      </c>
      <c r="B167">
        <f t="shared" si="31"/>
        <v>404</v>
      </c>
      <c r="C167" s="27" t="str">
        <f>INDEX(ChartOfAccounts!B:B,MATCH('Xero Demo Data'!B167,ChartOfAccounts!A:A,0))</f>
        <v>Bank Fees</v>
      </c>
      <c r="D167" s="25">
        <f t="shared" si="35"/>
        <v>45460</v>
      </c>
      <c r="E167" s="27" t="str">
        <f t="shared" si="32"/>
        <v>JD</v>
      </c>
      <c r="F167" t="str">
        <f t="shared" si="36"/>
        <v>Ridgeway Bank</v>
      </c>
      <c r="G167" t="str">
        <f t="shared" si="37"/>
        <v>Ridgeway Bank - Bank fee</v>
      </c>
      <c r="H167" t="str">
        <f t="shared" si="38"/>
        <v>-</v>
      </c>
      <c r="I167" s="26">
        <f t="shared" si="39"/>
        <v>-15</v>
      </c>
      <c r="K167" s="15">
        <v>45460</v>
      </c>
      <c r="L167" s="2" t="s">
        <v>207</v>
      </c>
      <c r="M167" s="2" t="s">
        <v>208</v>
      </c>
      <c r="N167" s="2"/>
      <c r="O167" s="2" t="s">
        <v>209</v>
      </c>
      <c r="P167" s="2"/>
      <c r="Q167" s="2"/>
      <c r="R167" s="16">
        <v>15</v>
      </c>
      <c r="S167" s="16">
        <v>0</v>
      </c>
      <c r="T167" s="16">
        <f>((T166 + R167) - S167)</f>
        <v>30</v>
      </c>
      <c r="U167" s="16">
        <v>15</v>
      </c>
      <c r="V167" s="16">
        <v>15</v>
      </c>
      <c r="W167" s="16">
        <v>0</v>
      </c>
      <c r="X167" s="17">
        <v>0</v>
      </c>
      <c r="Y167" s="2" t="s">
        <v>210</v>
      </c>
      <c r="Z167" s="2" t="s">
        <v>211</v>
      </c>
      <c r="AA167" s="2" t="s">
        <v>197</v>
      </c>
      <c r="AB167" s="2"/>
      <c r="AC167" s="2" t="s">
        <v>60</v>
      </c>
    </row>
    <row r="168" spans="1:29" x14ac:dyDescent="0.25">
      <c r="A168" t="str">
        <f t="shared" si="34"/>
        <v/>
      </c>
      <c r="B168">
        <f t="shared" si="31"/>
        <v>0</v>
      </c>
      <c r="C168" s="27" t="e">
        <f>INDEX(ChartOfAccounts!B:B,MATCH('Xero Demo Data'!B168,ChartOfAccounts!A:A,0))</f>
        <v>#N/A</v>
      </c>
      <c r="D168" s="25" t="str">
        <f t="shared" si="35"/>
        <v>Total Bank Fees</v>
      </c>
      <c r="E168" s="27" t="str">
        <f t="shared" si="32"/>
        <v>JD</v>
      </c>
      <c r="F168">
        <f t="shared" si="36"/>
        <v>0</v>
      </c>
      <c r="G168">
        <f t="shared" si="37"/>
        <v>0</v>
      </c>
      <c r="H168" t="str">
        <f t="shared" si="38"/>
        <v>-</v>
      </c>
      <c r="I168" s="26">
        <f t="shared" si="39"/>
        <v>-30</v>
      </c>
      <c r="K168" s="18" t="s">
        <v>212</v>
      </c>
      <c r="L168" s="18"/>
      <c r="M168" s="18"/>
      <c r="N168" s="18"/>
      <c r="O168" s="18"/>
      <c r="P168" s="18"/>
      <c r="Q168" s="18"/>
      <c r="R168" s="19">
        <f>SUM(R166:R167)</f>
        <v>30</v>
      </c>
      <c r="S168" s="19">
        <f>SUM(S166:S167)</f>
        <v>0</v>
      </c>
      <c r="T168" s="19">
        <f>T167</f>
        <v>30</v>
      </c>
      <c r="U168" s="19">
        <f>SUM(U166:U167)</f>
        <v>30</v>
      </c>
      <c r="V168" s="19">
        <f>SUM(V166:V167)</f>
        <v>30</v>
      </c>
      <c r="W168" s="19">
        <f>SUM(W166:W167)</f>
        <v>0</v>
      </c>
      <c r="X168" s="18"/>
      <c r="Y168" s="18"/>
      <c r="Z168" s="18"/>
      <c r="AA168" s="18"/>
      <c r="AB168" s="18"/>
      <c r="AC168" s="18"/>
    </row>
    <row r="169" spans="1:29" x14ac:dyDescent="0.25">
      <c r="A169" t="str">
        <f t="shared" si="34"/>
        <v/>
      </c>
      <c r="B169">
        <f t="shared" si="31"/>
        <v>0</v>
      </c>
      <c r="C169" s="27" t="e">
        <f>INDEX(ChartOfAccounts!B:B,MATCH('Xero Demo Data'!B169,ChartOfAccounts!A:A,0))</f>
        <v>#N/A</v>
      </c>
      <c r="D169" s="25">
        <f t="shared" si="35"/>
        <v>0</v>
      </c>
      <c r="E169" s="27" t="str">
        <f t="shared" si="32"/>
        <v>JC</v>
      </c>
      <c r="F169">
        <f t="shared" si="36"/>
        <v>0</v>
      </c>
      <c r="G169">
        <f t="shared" si="37"/>
        <v>0</v>
      </c>
      <c r="H169" t="str">
        <f t="shared" si="38"/>
        <v>-</v>
      </c>
      <c r="I169" s="26">
        <f t="shared" si="39"/>
        <v>0</v>
      </c>
    </row>
    <row r="170" spans="1:29" x14ac:dyDescent="0.25">
      <c r="A170" t="str">
        <f t="shared" si="34"/>
        <v/>
      </c>
      <c r="B170">
        <f t="shared" si="31"/>
        <v>0</v>
      </c>
      <c r="C170" s="27" t="e">
        <f>INDEX(ChartOfAccounts!B:B,MATCH('Xero Demo Data'!B170,ChartOfAccounts!A:A,0))</f>
        <v>#N/A</v>
      </c>
      <c r="D170" s="25" t="str">
        <f t="shared" si="35"/>
        <v>Business Bank Account</v>
      </c>
      <c r="E170" s="27" t="str">
        <f t="shared" si="32"/>
        <v>JC</v>
      </c>
      <c r="F170">
        <f t="shared" si="36"/>
        <v>0</v>
      </c>
      <c r="G170">
        <f t="shared" si="37"/>
        <v>0</v>
      </c>
      <c r="H170" t="str">
        <f t="shared" si="38"/>
        <v>-</v>
      </c>
      <c r="I170" s="26">
        <f t="shared" si="39"/>
        <v>0</v>
      </c>
      <c r="K170" s="8" t="s">
        <v>213</v>
      </c>
      <c r="L170" s="8"/>
      <c r="M170" s="8"/>
      <c r="N170" s="8"/>
      <c r="O170" s="8"/>
      <c r="P170" s="8"/>
      <c r="Q170" s="8"/>
      <c r="R170" s="8"/>
      <c r="S170" s="8"/>
      <c r="T170" s="8"/>
      <c r="U170" s="8"/>
      <c r="V170" s="8"/>
      <c r="W170" s="8"/>
      <c r="X170" s="8"/>
      <c r="Y170" s="8"/>
      <c r="Z170" s="8"/>
      <c r="AA170" s="8"/>
      <c r="AB170" s="8"/>
      <c r="AC170" s="8"/>
    </row>
    <row r="171" spans="1:29" x14ac:dyDescent="0.25">
      <c r="A171" t="str">
        <f t="shared" si="34"/>
        <v/>
      </c>
      <c r="B171">
        <f t="shared" si="31"/>
        <v>0</v>
      </c>
      <c r="C171" s="27" t="e">
        <f>INDEX(ChartOfAccounts!B:B,MATCH('Xero Demo Data'!B171,ChartOfAccounts!A:A,0))</f>
        <v>#N/A</v>
      </c>
      <c r="D171" s="25" t="str">
        <f t="shared" si="35"/>
        <v>Opening Balance</v>
      </c>
      <c r="E171" s="27" t="str">
        <f t="shared" si="32"/>
        <v>JC</v>
      </c>
      <c r="F171">
        <f t="shared" si="36"/>
        <v>0</v>
      </c>
      <c r="G171">
        <f t="shared" si="37"/>
        <v>0</v>
      </c>
      <c r="H171" t="str">
        <f t="shared" si="38"/>
        <v>-</v>
      </c>
      <c r="I171" s="26">
        <f t="shared" si="39"/>
        <v>0</v>
      </c>
      <c r="K171" s="9" t="s">
        <v>52</v>
      </c>
      <c r="L171" s="9"/>
      <c r="M171" s="9"/>
      <c r="N171" s="9"/>
      <c r="O171" s="9"/>
      <c r="P171" s="9"/>
      <c r="Q171" s="9"/>
      <c r="R171" s="10">
        <v>0</v>
      </c>
      <c r="S171" s="10">
        <v>0</v>
      </c>
      <c r="T171" s="10">
        <f>(R171 - S171)</f>
        <v>0</v>
      </c>
      <c r="U171" s="10">
        <v>0</v>
      </c>
      <c r="V171" s="10">
        <v>0</v>
      </c>
      <c r="W171" s="10">
        <v>0</v>
      </c>
      <c r="X171" s="9"/>
      <c r="Y171" s="9"/>
      <c r="Z171" s="9"/>
      <c r="AA171" s="9"/>
      <c r="AB171" s="9"/>
      <c r="AC171" s="9"/>
    </row>
    <row r="172" spans="1:29" x14ac:dyDescent="0.25">
      <c r="A172">
        <f t="shared" si="34"/>
        <v>45092</v>
      </c>
      <c r="B172">
        <f t="shared" si="31"/>
        <v>90</v>
      </c>
      <c r="C172" s="27" t="str">
        <f>INDEX(ChartOfAccounts!B:B,MATCH('Xero Demo Data'!B172,ChartOfAccounts!A:A,0))</f>
        <v>Business Bank Account</v>
      </c>
      <c r="D172" s="25">
        <f t="shared" si="35"/>
        <v>45092</v>
      </c>
      <c r="E172" s="27" t="str">
        <f t="shared" si="32"/>
        <v>JC</v>
      </c>
      <c r="F172" t="str">
        <f t="shared" si="36"/>
        <v>DIISR - Small Business Services</v>
      </c>
      <c r="G172" t="str">
        <f t="shared" si="37"/>
        <v>Payment: DIISR - Small Business Services</v>
      </c>
      <c r="H172" t="str">
        <f t="shared" si="38"/>
        <v>-</v>
      </c>
      <c r="I172" s="26">
        <f t="shared" si="39"/>
        <v>7267.2</v>
      </c>
      <c r="K172" s="11">
        <v>45092</v>
      </c>
      <c r="L172" s="12" t="s">
        <v>58</v>
      </c>
      <c r="M172" s="12" t="s">
        <v>54</v>
      </c>
      <c r="N172" s="12"/>
      <c r="O172" s="12" t="s">
        <v>59</v>
      </c>
      <c r="P172" s="12"/>
      <c r="Q172" s="12"/>
      <c r="R172" s="13">
        <v>0</v>
      </c>
      <c r="S172" s="13">
        <v>7267.2</v>
      </c>
      <c r="T172" s="13">
        <f t="shared" ref="T172:T235" si="40">((T171 + R172) - S172)</f>
        <v>-7267.2</v>
      </c>
      <c r="U172" s="13">
        <v>-7267.2</v>
      </c>
      <c r="V172" s="13">
        <v>-7267.2</v>
      </c>
      <c r="W172" s="13">
        <v>0</v>
      </c>
      <c r="X172" s="14">
        <v>0</v>
      </c>
      <c r="Y172" s="12"/>
      <c r="Z172" s="12" t="s">
        <v>214</v>
      </c>
      <c r="AA172" s="12" t="s">
        <v>116</v>
      </c>
      <c r="AB172" s="12"/>
      <c r="AC172" s="12" t="s">
        <v>215</v>
      </c>
    </row>
    <row r="173" spans="1:29" x14ac:dyDescent="0.25">
      <c r="A173">
        <f t="shared" si="34"/>
        <v>45140</v>
      </c>
      <c r="B173">
        <f t="shared" si="31"/>
        <v>90</v>
      </c>
      <c r="C173" s="27" t="str">
        <f>INDEX(ChartOfAccounts!B:B,MATCH('Xero Demo Data'!B173,ChartOfAccounts!A:A,0))</f>
        <v>Business Bank Account</v>
      </c>
      <c r="D173" s="25">
        <f t="shared" si="35"/>
        <v>45140</v>
      </c>
      <c r="E173" s="27" t="str">
        <f t="shared" si="32"/>
        <v>JD</v>
      </c>
      <c r="F173">
        <f t="shared" si="36"/>
        <v>0</v>
      </c>
      <c r="G173" t="str">
        <f t="shared" si="37"/>
        <v>Conversion Balance</v>
      </c>
      <c r="H173" t="str">
        <f t="shared" si="38"/>
        <v>-</v>
      </c>
      <c r="I173" s="26">
        <f t="shared" si="39"/>
        <v>-4130.9799999999996</v>
      </c>
      <c r="K173" s="15">
        <v>45140</v>
      </c>
      <c r="L173" s="2" t="s">
        <v>216</v>
      </c>
      <c r="M173" s="2"/>
      <c r="N173" s="2"/>
      <c r="O173" s="2" t="s">
        <v>217</v>
      </c>
      <c r="P173" s="2"/>
      <c r="Q173" s="2"/>
      <c r="R173" s="16">
        <v>4130.9799999999996</v>
      </c>
      <c r="S173" s="16">
        <v>0</v>
      </c>
      <c r="T173" s="16">
        <f t="shared" si="40"/>
        <v>-3136.2200000000003</v>
      </c>
      <c r="U173" s="16">
        <v>4130.9799999999996</v>
      </c>
      <c r="V173" s="16">
        <v>4130.9799999999996</v>
      </c>
      <c r="W173" s="16">
        <v>0</v>
      </c>
      <c r="X173" s="17">
        <v>0</v>
      </c>
      <c r="Y173" s="2" t="s">
        <v>210</v>
      </c>
      <c r="Z173" s="2" t="s">
        <v>214</v>
      </c>
      <c r="AA173" s="2" t="s">
        <v>116</v>
      </c>
      <c r="AB173" s="2"/>
      <c r="AC173" s="2" t="s">
        <v>218</v>
      </c>
    </row>
    <row r="174" spans="1:29" x14ac:dyDescent="0.25">
      <c r="A174">
        <f t="shared" si="34"/>
        <v>45151</v>
      </c>
      <c r="B174">
        <f t="shared" si="31"/>
        <v>90</v>
      </c>
      <c r="C174" s="27" t="str">
        <f>INDEX(ChartOfAccounts!B:B,MATCH('Xero Demo Data'!B174,ChartOfAccounts!A:A,0))</f>
        <v>Business Bank Account</v>
      </c>
      <c r="D174" s="25">
        <f t="shared" si="35"/>
        <v>45151</v>
      </c>
      <c r="E174" s="27" t="str">
        <f t="shared" si="32"/>
        <v>JD</v>
      </c>
      <c r="F174" t="str">
        <f t="shared" si="36"/>
        <v>Maddox Publishing Group</v>
      </c>
      <c r="G174" t="str">
        <f t="shared" si="37"/>
        <v>Payment: Maddox Publishing Group</v>
      </c>
      <c r="H174" t="str">
        <f t="shared" si="38"/>
        <v>INV-001-0</v>
      </c>
      <c r="I174" s="26">
        <f t="shared" si="39"/>
        <v>-4200</v>
      </c>
      <c r="K174" s="15">
        <v>45151</v>
      </c>
      <c r="L174" s="2" t="s">
        <v>124</v>
      </c>
      <c r="M174" s="2" t="s">
        <v>113</v>
      </c>
      <c r="N174" s="2"/>
      <c r="O174" s="2" t="s">
        <v>125</v>
      </c>
      <c r="P174" s="2"/>
      <c r="Q174" s="2" t="s">
        <v>114</v>
      </c>
      <c r="R174" s="16">
        <v>4200</v>
      </c>
      <c r="S174" s="16">
        <v>0</v>
      </c>
      <c r="T174" s="16">
        <f t="shared" si="40"/>
        <v>1063.7799999999997</v>
      </c>
      <c r="U174" s="16">
        <v>4200</v>
      </c>
      <c r="V174" s="16">
        <v>4200</v>
      </c>
      <c r="W174" s="16">
        <v>0</v>
      </c>
      <c r="X174" s="17">
        <v>0</v>
      </c>
      <c r="Y174" s="2"/>
      <c r="Z174" s="2" t="s">
        <v>214</v>
      </c>
      <c r="AA174" s="2" t="s">
        <v>116</v>
      </c>
      <c r="AB174" s="2" t="s">
        <v>117</v>
      </c>
      <c r="AC174" s="2" t="s">
        <v>219</v>
      </c>
    </row>
    <row r="175" spans="1:29" x14ac:dyDescent="0.25">
      <c r="A175">
        <f t="shared" si="34"/>
        <v>45151</v>
      </c>
      <c r="B175">
        <f t="shared" si="31"/>
        <v>90</v>
      </c>
      <c r="C175" s="27" t="str">
        <f>INDEX(ChartOfAccounts!B:B,MATCH('Xero Demo Data'!B175,ChartOfAccounts!A:A,0))</f>
        <v>Business Bank Account</v>
      </c>
      <c r="D175" s="25">
        <f t="shared" si="35"/>
        <v>45151</v>
      </c>
      <c r="E175" s="27" t="str">
        <f t="shared" si="32"/>
        <v>JC</v>
      </c>
      <c r="F175" t="str">
        <f t="shared" si="36"/>
        <v>DIISR - Small Business Services</v>
      </c>
      <c r="G175" t="str">
        <f t="shared" si="37"/>
        <v>Payment: DIISR - Small Business Services</v>
      </c>
      <c r="H175" t="str">
        <f t="shared" si="38"/>
        <v>-</v>
      </c>
      <c r="I175" s="26">
        <f t="shared" si="39"/>
        <v>7267.2</v>
      </c>
      <c r="K175" s="15">
        <v>45151</v>
      </c>
      <c r="L175" s="2" t="s">
        <v>58</v>
      </c>
      <c r="M175" s="2" t="s">
        <v>54</v>
      </c>
      <c r="N175" s="2"/>
      <c r="O175" s="2" t="s">
        <v>59</v>
      </c>
      <c r="P175" s="2"/>
      <c r="Q175" s="2"/>
      <c r="R175" s="16">
        <v>0</v>
      </c>
      <c r="S175" s="16">
        <v>7267.2</v>
      </c>
      <c r="T175" s="16">
        <f t="shared" si="40"/>
        <v>-6203.42</v>
      </c>
      <c r="U175" s="16">
        <v>-7267.2</v>
      </c>
      <c r="V175" s="16">
        <v>-7267.2</v>
      </c>
      <c r="W175" s="16">
        <v>0</v>
      </c>
      <c r="X175" s="17">
        <v>0</v>
      </c>
      <c r="Y175" s="2"/>
      <c r="Z175" s="2" t="s">
        <v>214</v>
      </c>
      <c r="AA175" s="2" t="s">
        <v>116</v>
      </c>
      <c r="AB175" s="2"/>
      <c r="AC175" s="2" t="s">
        <v>215</v>
      </c>
    </row>
    <row r="176" spans="1:29" x14ac:dyDescent="0.25">
      <c r="A176">
        <f t="shared" si="34"/>
        <v>45151</v>
      </c>
      <c r="B176">
        <f t="shared" si="31"/>
        <v>90</v>
      </c>
      <c r="C176" s="27" t="str">
        <f>INDEX(ChartOfAccounts!B:B,MATCH('Xero Demo Data'!B176,ChartOfAccounts!A:A,0))</f>
        <v>Business Bank Account</v>
      </c>
      <c r="D176" s="25">
        <f t="shared" si="35"/>
        <v>45151</v>
      </c>
      <c r="E176" s="27" t="str">
        <f t="shared" si="32"/>
        <v>JD</v>
      </c>
      <c r="F176" t="str">
        <f t="shared" si="36"/>
        <v>Ridgeway University</v>
      </c>
      <c r="G176" t="str">
        <f t="shared" si="37"/>
        <v>Payment: Ridgeway University</v>
      </c>
      <c r="H176" t="str">
        <f t="shared" si="38"/>
        <v>INV-0001</v>
      </c>
      <c r="I176" s="26">
        <f t="shared" si="39"/>
        <v>-500</v>
      </c>
      <c r="K176" s="15">
        <v>45151</v>
      </c>
      <c r="L176" s="2" t="s">
        <v>124</v>
      </c>
      <c r="M176" s="2" t="s">
        <v>119</v>
      </c>
      <c r="N176" s="2" t="s">
        <v>120</v>
      </c>
      <c r="O176" s="2" t="s">
        <v>126</v>
      </c>
      <c r="P176" s="2"/>
      <c r="Q176" s="2" t="s">
        <v>121</v>
      </c>
      <c r="R176" s="16">
        <v>500</v>
      </c>
      <c r="S176" s="16">
        <v>0</v>
      </c>
      <c r="T176" s="16">
        <f t="shared" si="40"/>
        <v>-5703.42</v>
      </c>
      <c r="U176" s="16">
        <v>500</v>
      </c>
      <c r="V176" s="16">
        <v>500</v>
      </c>
      <c r="W176" s="16">
        <v>0</v>
      </c>
      <c r="X176" s="17">
        <v>0</v>
      </c>
      <c r="Y176" s="2"/>
      <c r="Z176" s="2" t="s">
        <v>214</v>
      </c>
      <c r="AA176" s="2" t="s">
        <v>116</v>
      </c>
      <c r="AB176" s="2"/>
      <c r="AC176" s="2" t="s">
        <v>219</v>
      </c>
    </row>
    <row r="177" spans="1:29" x14ac:dyDescent="0.25">
      <c r="A177">
        <f t="shared" si="34"/>
        <v>45153</v>
      </c>
      <c r="B177">
        <f t="shared" si="31"/>
        <v>90</v>
      </c>
      <c r="C177" s="27" t="str">
        <f>INDEX(ChartOfAccounts!B:B,MATCH('Xero Demo Data'!B177,ChartOfAccounts!A:A,0))</f>
        <v>Business Bank Account</v>
      </c>
      <c r="D177" s="25">
        <f t="shared" si="35"/>
        <v>45153</v>
      </c>
      <c r="E177" s="27" t="str">
        <f t="shared" si="32"/>
        <v>JC</v>
      </c>
      <c r="F177" t="str">
        <f t="shared" si="36"/>
        <v>PowerDirect</v>
      </c>
      <c r="G177" t="str">
        <f t="shared" si="37"/>
        <v>Payment: PowerDirect</v>
      </c>
      <c r="H177" t="str">
        <f t="shared" si="38"/>
        <v>RPT445-1</v>
      </c>
      <c r="I177" s="26">
        <f t="shared" si="39"/>
        <v>95.5</v>
      </c>
      <c r="K177" s="15">
        <v>45153</v>
      </c>
      <c r="L177" s="2" t="s">
        <v>58</v>
      </c>
      <c r="M177" s="2" t="s">
        <v>61</v>
      </c>
      <c r="N177" s="2"/>
      <c r="O177" s="2" t="s">
        <v>64</v>
      </c>
      <c r="P177" s="2"/>
      <c r="Q177" s="2" t="s">
        <v>62</v>
      </c>
      <c r="R177" s="16">
        <v>0</v>
      </c>
      <c r="S177" s="16">
        <v>95.5</v>
      </c>
      <c r="T177" s="16">
        <f t="shared" si="40"/>
        <v>-5798.92</v>
      </c>
      <c r="U177" s="16">
        <v>-95.5</v>
      </c>
      <c r="V177" s="16">
        <v>-95.5</v>
      </c>
      <c r="W177" s="16">
        <v>0</v>
      </c>
      <c r="X177" s="17">
        <v>0</v>
      </c>
      <c r="Y177" s="2"/>
      <c r="Z177" s="2" t="s">
        <v>214</v>
      </c>
      <c r="AA177" s="2" t="s">
        <v>116</v>
      </c>
      <c r="AB177" s="2"/>
      <c r="AC177" s="2" t="s">
        <v>215</v>
      </c>
    </row>
    <row r="178" spans="1:29" x14ac:dyDescent="0.25">
      <c r="A178">
        <f t="shared" si="34"/>
        <v>45181</v>
      </c>
      <c r="B178">
        <f t="shared" si="31"/>
        <v>90</v>
      </c>
      <c r="C178" s="27" t="str">
        <f>INDEX(ChartOfAccounts!B:B,MATCH('Xero Demo Data'!B178,ChartOfAccounts!A:A,0))</f>
        <v>Business Bank Account</v>
      </c>
      <c r="D178" s="25">
        <f t="shared" si="35"/>
        <v>45181</v>
      </c>
      <c r="E178" s="27" t="str">
        <f t="shared" si="32"/>
        <v>JD</v>
      </c>
      <c r="F178" t="str">
        <f t="shared" si="36"/>
        <v>Ridgeway University</v>
      </c>
      <c r="G178" t="str">
        <f t="shared" si="37"/>
        <v>Payment: Ridgeway University</v>
      </c>
      <c r="H178" t="str">
        <f t="shared" si="38"/>
        <v>INV-0002</v>
      </c>
      <c r="I178" s="26">
        <f t="shared" si="39"/>
        <v>-500</v>
      </c>
      <c r="K178" s="15">
        <v>45181</v>
      </c>
      <c r="L178" s="2" t="s">
        <v>124</v>
      </c>
      <c r="M178" s="2" t="s">
        <v>119</v>
      </c>
      <c r="N178" s="2" t="s">
        <v>120</v>
      </c>
      <c r="O178" s="2" t="s">
        <v>126</v>
      </c>
      <c r="P178" s="2"/>
      <c r="Q178" s="2" t="s">
        <v>127</v>
      </c>
      <c r="R178" s="16">
        <v>500</v>
      </c>
      <c r="S178" s="16">
        <v>0</v>
      </c>
      <c r="T178" s="16">
        <f t="shared" si="40"/>
        <v>-5298.92</v>
      </c>
      <c r="U178" s="16">
        <v>500</v>
      </c>
      <c r="V178" s="16">
        <v>500</v>
      </c>
      <c r="W178" s="16">
        <v>0</v>
      </c>
      <c r="X178" s="17">
        <v>0</v>
      </c>
      <c r="Y178" s="2"/>
      <c r="Z178" s="2" t="s">
        <v>214</v>
      </c>
      <c r="AA178" s="2" t="s">
        <v>116</v>
      </c>
      <c r="AB178" s="2"/>
      <c r="AC178" s="2" t="s">
        <v>219</v>
      </c>
    </row>
    <row r="179" spans="1:29" x14ac:dyDescent="0.25">
      <c r="A179">
        <f t="shared" si="34"/>
        <v>45183</v>
      </c>
      <c r="B179">
        <f t="shared" si="31"/>
        <v>90</v>
      </c>
      <c r="C179" s="27" t="str">
        <f>INDEX(ChartOfAccounts!B:B,MATCH('Xero Demo Data'!B179,ChartOfAccounts!A:A,0))</f>
        <v>Business Bank Account</v>
      </c>
      <c r="D179" s="25">
        <f t="shared" si="35"/>
        <v>45183</v>
      </c>
      <c r="E179" s="27" t="str">
        <f t="shared" si="32"/>
        <v>JC</v>
      </c>
      <c r="F179" t="str">
        <f t="shared" si="36"/>
        <v>PowerDirect</v>
      </c>
      <c r="G179" t="str">
        <f t="shared" si="37"/>
        <v>Payment: PowerDirect</v>
      </c>
      <c r="H179" t="str">
        <f t="shared" si="38"/>
        <v>RPT445-1</v>
      </c>
      <c r="I179" s="26">
        <f t="shared" si="39"/>
        <v>97</v>
      </c>
      <c r="K179" s="15">
        <v>45183</v>
      </c>
      <c r="L179" s="2" t="s">
        <v>58</v>
      </c>
      <c r="M179" s="2" t="s">
        <v>61</v>
      </c>
      <c r="N179" s="2"/>
      <c r="O179" s="2" t="s">
        <v>64</v>
      </c>
      <c r="P179" s="2"/>
      <c r="Q179" s="2" t="s">
        <v>62</v>
      </c>
      <c r="R179" s="16">
        <v>0</v>
      </c>
      <c r="S179" s="16">
        <v>97</v>
      </c>
      <c r="T179" s="16">
        <f t="shared" si="40"/>
        <v>-5395.92</v>
      </c>
      <c r="U179" s="16">
        <v>-97</v>
      </c>
      <c r="V179" s="16">
        <v>-97</v>
      </c>
      <c r="W179" s="16">
        <v>0</v>
      </c>
      <c r="X179" s="17">
        <v>0</v>
      </c>
      <c r="Y179" s="2"/>
      <c r="Z179" s="2" t="s">
        <v>214</v>
      </c>
      <c r="AA179" s="2" t="s">
        <v>116</v>
      </c>
      <c r="AB179" s="2"/>
      <c r="AC179" s="2" t="s">
        <v>215</v>
      </c>
    </row>
    <row r="180" spans="1:29" x14ac:dyDescent="0.25">
      <c r="A180">
        <f t="shared" si="34"/>
        <v>45212</v>
      </c>
      <c r="B180">
        <f t="shared" si="31"/>
        <v>90</v>
      </c>
      <c r="C180" s="27" t="str">
        <f>INDEX(ChartOfAccounts!B:B,MATCH('Xero Demo Data'!B180,ChartOfAccounts!A:A,0))</f>
        <v>Business Bank Account</v>
      </c>
      <c r="D180" s="25">
        <f t="shared" si="35"/>
        <v>45212</v>
      </c>
      <c r="E180" s="27" t="str">
        <f t="shared" si="32"/>
        <v>JD</v>
      </c>
      <c r="F180" t="str">
        <f t="shared" si="36"/>
        <v>Ridgeway University</v>
      </c>
      <c r="G180" t="str">
        <f t="shared" si="37"/>
        <v>Payment: Ridgeway University</v>
      </c>
      <c r="H180" t="str">
        <f t="shared" si="38"/>
        <v>INV-0003</v>
      </c>
      <c r="I180" s="26">
        <f t="shared" si="39"/>
        <v>-500</v>
      </c>
      <c r="K180" s="15">
        <v>45212</v>
      </c>
      <c r="L180" s="2" t="s">
        <v>124</v>
      </c>
      <c r="M180" s="2" t="s">
        <v>119</v>
      </c>
      <c r="N180" s="2" t="s">
        <v>120</v>
      </c>
      <c r="O180" s="2" t="s">
        <v>126</v>
      </c>
      <c r="P180" s="2"/>
      <c r="Q180" s="2" t="s">
        <v>128</v>
      </c>
      <c r="R180" s="16">
        <v>500</v>
      </c>
      <c r="S180" s="16">
        <v>0</v>
      </c>
      <c r="T180" s="16">
        <f t="shared" si="40"/>
        <v>-4895.92</v>
      </c>
      <c r="U180" s="16">
        <v>500</v>
      </c>
      <c r="V180" s="16">
        <v>500</v>
      </c>
      <c r="W180" s="16">
        <v>0</v>
      </c>
      <c r="X180" s="17">
        <v>0</v>
      </c>
      <c r="Y180" s="2"/>
      <c r="Z180" s="2" t="s">
        <v>214</v>
      </c>
      <c r="AA180" s="2" t="s">
        <v>116</v>
      </c>
      <c r="AB180" s="2"/>
      <c r="AC180" s="2" t="s">
        <v>219</v>
      </c>
    </row>
    <row r="181" spans="1:29" x14ac:dyDescent="0.25">
      <c r="A181">
        <f t="shared" si="34"/>
        <v>45214</v>
      </c>
      <c r="B181">
        <f t="shared" si="31"/>
        <v>90</v>
      </c>
      <c r="C181" s="27" t="str">
        <f>INDEX(ChartOfAccounts!B:B,MATCH('Xero Demo Data'!B181,ChartOfAccounts!A:A,0))</f>
        <v>Business Bank Account</v>
      </c>
      <c r="D181" s="25">
        <f t="shared" si="35"/>
        <v>45214</v>
      </c>
      <c r="E181" s="27" t="str">
        <f t="shared" si="32"/>
        <v>JC</v>
      </c>
      <c r="F181" t="str">
        <f t="shared" si="36"/>
        <v>PowerDirect</v>
      </c>
      <c r="G181" t="str">
        <f t="shared" si="37"/>
        <v>Payment: PowerDirect</v>
      </c>
      <c r="H181" t="str">
        <f t="shared" si="38"/>
        <v>DD</v>
      </c>
      <c r="I181" s="26">
        <f t="shared" si="39"/>
        <v>92</v>
      </c>
      <c r="K181" s="15">
        <v>45214</v>
      </c>
      <c r="L181" s="2" t="s">
        <v>58</v>
      </c>
      <c r="M181" s="2" t="s">
        <v>61</v>
      </c>
      <c r="N181" s="2"/>
      <c r="O181" s="2" t="s">
        <v>64</v>
      </c>
      <c r="P181" s="2"/>
      <c r="Q181" s="2" t="s">
        <v>220</v>
      </c>
      <c r="R181" s="16">
        <v>0</v>
      </c>
      <c r="S181" s="16">
        <v>92</v>
      </c>
      <c r="T181" s="16">
        <f t="shared" si="40"/>
        <v>-4987.92</v>
      </c>
      <c r="U181" s="16">
        <v>-92</v>
      </c>
      <c r="V181" s="16">
        <v>-92</v>
      </c>
      <c r="W181" s="16">
        <v>0</v>
      </c>
      <c r="X181" s="17">
        <v>0</v>
      </c>
      <c r="Y181" s="2"/>
      <c r="Z181" s="2" t="s">
        <v>214</v>
      </c>
      <c r="AA181" s="2" t="s">
        <v>116</v>
      </c>
      <c r="AB181" s="2"/>
      <c r="AC181" s="2" t="s">
        <v>215</v>
      </c>
    </row>
    <row r="182" spans="1:29" x14ac:dyDescent="0.25">
      <c r="A182">
        <f t="shared" si="34"/>
        <v>45242</v>
      </c>
      <c r="B182">
        <f t="shared" si="31"/>
        <v>90</v>
      </c>
      <c r="C182" s="27" t="str">
        <f>INDEX(ChartOfAccounts!B:B,MATCH('Xero Demo Data'!B182,ChartOfAccounts!A:A,0))</f>
        <v>Business Bank Account</v>
      </c>
      <c r="D182" s="25">
        <f t="shared" si="35"/>
        <v>45242</v>
      </c>
      <c r="E182" s="27" t="str">
        <f t="shared" si="32"/>
        <v>JD</v>
      </c>
      <c r="F182" t="str">
        <f t="shared" si="36"/>
        <v>Ridgeway University</v>
      </c>
      <c r="G182" t="str">
        <f t="shared" si="37"/>
        <v>Payment: Ridgeway University</v>
      </c>
      <c r="H182" t="str">
        <f t="shared" si="38"/>
        <v>INV-0004</v>
      </c>
      <c r="I182" s="26">
        <f t="shared" si="39"/>
        <v>-1000</v>
      </c>
      <c r="K182" s="15">
        <v>45242</v>
      </c>
      <c r="L182" s="2" t="s">
        <v>124</v>
      </c>
      <c r="M182" s="2" t="s">
        <v>119</v>
      </c>
      <c r="N182" s="2" t="s">
        <v>120</v>
      </c>
      <c r="O182" s="2" t="s">
        <v>126</v>
      </c>
      <c r="P182" s="2"/>
      <c r="Q182" s="2" t="s">
        <v>129</v>
      </c>
      <c r="R182" s="16">
        <v>1000</v>
      </c>
      <c r="S182" s="16">
        <v>0</v>
      </c>
      <c r="T182" s="16">
        <f t="shared" si="40"/>
        <v>-3987.92</v>
      </c>
      <c r="U182" s="16">
        <v>1000</v>
      </c>
      <c r="V182" s="16">
        <v>1000</v>
      </c>
      <c r="W182" s="16">
        <v>0</v>
      </c>
      <c r="X182" s="17">
        <v>0</v>
      </c>
      <c r="Y182" s="2"/>
      <c r="Z182" s="2" t="s">
        <v>214</v>
      </c>
      <c r="AA182" s="2" t="s">
        <v>116</v>
      </c>
      <c r="AB182" s="2"/>
      <c r="AC182" s="2" t="s">
        <v>219</v>
      </c>
    </row>
    <row r="183" spans="1:29" x14ac:dyDescent="0.25">
      <c r="A183">
        <f t="shared" si="34"/>
        <v>45244</v>
      </c>
      <c r="B183">
        <f t="shared" si="31"/>
        <v>90</v>
      </c>
      <c r="C183" s="27" t="str">
        <f>INDEX(ChartOfAccounts!B:B,MATCH('Xero Demo Data'!B183,ChartOfAccounts!A:A,0))</f>
        <v>Business Bank Account</v>
      </c>
      <c r="D183" s="25">
        <f t="shared" si="35"/>
        <v>45244</v>
      </c>
      <c r="E183" s="27" t="str">
        <f t="shared" si="32"/>
        <v>JC</v>
      </c>
      <c r="F183" t="str">
        <f t="shared" si="36"/>
        <v>PowerDirect</v>
      </c>
      <c r="G183" t="str">
        <f t="shared" si="37"/>
        <v>Payment: PowerDirect</v>
      </c>
      <c r="H183" t="str">
        <f t="shared" si="38"/>
        <v>DD</v>
      </c>
      <c r="I183" s="26">
        <f t="shared" si="39"/>
        <v>89</v>
      </c>
      <c r="K183" s="15">
        <v>45244</v>
      </c>
      <c r="L183" s="2" t="s">
        <v>58</v>
      </c>
      <c r="M183" s="2" t="s">
        <v>61</v>
      </c>
      <c r="N183" s="2"/>
      <c r="O183" s="2" t="s">
        <v>64</v>
      </c>
      <c r="P183" s="2"/>
      <c r="Q183" s="2" t="s">
        <v>220</v>
      </c>
      <c r="R183" s="16">
        <v>0</v>
      </c>
      <c r="S183" s="16">
        <v>89</v>
      </c>
      <c r="T183" s="16">
        <f t="shared" si="40"/>
        <v>-4076.92</v>
      </c>
      <c r="U183" s="16">
        <v>-89</v>
      </c>
      <c r="V183" s="16">
        <v>-89</v>
      </c>
      <c r="W183" s="16">
        <v>0</v>
      </c>
      <c r="X183" s="17">
        <v>0</v>
      </c>
      <c r="Y183" s="2"/>
      <c r="Z183" s="2" t="s">
        <v>214</v>
      </c>
      <c r="AA183" s="2" t="s">
        <v>116</v>
      </c>
      <c r="AB183" s="2"/>
      <c r="AC183" s="2" t="s">
        <v>215</v>
      </c>
    </row>
    <row r="184" spans="1:29" x14ac:dyDescent="0.25">
      <c r="A184">
        <f t="shared" si="34"/>
        <v>45273</v>
      </c>
      <c r="B184">
        <f t="shared" si="31"/>
        <v>90</v>
      </c>
      <c r="C184" s="27" t="str">
        <f>INDEX(ChartOfAccounts!B:B,MATCH('Xero Demo Data'!B184,ChartOfAccounts!A:A,0))</f>
        <v>Business Bank Account</v>
      </c>
      <c r="D184" s="25">
        <f t="shared" si="35"/>
        <v>45273</v>
      </c>
      <c r="E184" s="27" t="str">
        <f t="shared" si="32"/>
        <v>JD</v>
      </c>
      <c r="F184" t="str">
        <f t="shared" si="36"/>
        <v>Ridgeway University</v>
      </c>
      <c r="G184" t="str">
        <f t="shared" si="37"/>
        <v>Payment: Ridgeway University</v>
      </c>
      <c r="H184" t="str">
        <f t="shared" si="38"/>
        <v>INV-0005</v>
      </c>
      <c r="I184" s="26">
        <f t="shared" si="39"/>
        <v>-500</v>
      </c>
      <c r="K184" s="15">
        <v>45273</v>
      </c>
      <c r="L184" s="2" t="s">
        <v>124</v>
      </c>
      <c r="M184" s="2" t="s">
        <v>119</v>
      </c>
      <c r="N184" s="2" t="s">
        <v>120</v>
      </c>
      <c r="O184" s="2" t="s">
        <v>126</v>
      </c>
      <c r="P184" s="2"/>
      <c r="Q184" s="2" t="s">
        <v>130</v>
      </c>
      <c r="R184" s="16">
        <v>500</v>
      </c>
      <c r="S184" s="16">
        <v>0</v>
      </c>
      <c r="T184" s="16">
        <f t="shared" si="40"/>
        <v>-3576.92</v>
      </c>
      <c r="U184" s="16">
        <v>500</v>
      </c>
      <c r="V184" s="16">
        <v>500</v>
      </c>
      <c r="W184" s="16">
        <v>0</v>
      </c>
      <c r="X184" s="17">
        <v>0</v>
      </c>
      <c r="Y184" s="2"/>
      <c r="Z184" s="2" t="s">
        <v>214</v>
      </c>
      <c r="AA184" s="2" t="s">
        <v>116</v>
      </c>
      <c r="AB184" s="2"/>
      <c r="AC184" s="2" t="s">
        <v>219</v>
      </c>
    </row>
    <row r="185" spans="1:29" x14ac:dyDescent="0.25">
      <c r="A185">
        <f t="shared" si="34"/>
        <v>45275</v>
      </c>
      <c r="B185">
        <f t="shared" si="31"/>
        <v>90</v>
      </c>
      <c r="C185" s="27" t="str">
        <f>INDEX(ChartOfAccounts!B:B,MATCH('Xero Demo Data'!B185,ChartOfAccounts!A:A,0))</f>
        <v>Business Bank Account</v>
      </c>
      <c r="D185" s="25">
        <f t="shared" si="35"/>
        <v>45275</v>
      </c>
      <c r="E185" s="27" t="str">
        <f t="shared" si="32"/>
        <v>JC</v>
      </c>
      <c r="F185" t="str">
        <f t="shared" si="36"/>
        <v>PowerDirect</v>
      </c>
      <c r="G185" t="str">
        <f t="shared" si="37"/>
        <v>Payment: PowerDirect</v>
      </c>
      <c r="H185" t="str">
        <f t="shared" si="38"/>
        <v>DD</v>
      </c>
      <c r="I185" s="26">
        <f t="shared" si="39"/>
        <v>91</v>
      </c>
      <c r="K185" s="15">
        <v>45275</v>
      </c>
      <c r="L185" s="2" t="s">
        <v>58</v>
      </c>
      <c r="M185" s="2" t="s">
        <v>61</v>
      </c>
      <c r="N185" s="2"/>
      <c r="O185" s="2" t="s">
        <v>64</v>
      </c>
      <c r="P185" s="2"/>
      <c r="Q185" s="2" t="s">
        <v>220</v>
      </c>
      <c r="R185" s="16">
        <v>0</v>
      </c>
      <c r="S185" s="16">
        <v>91</v>
      </c>
      <c r="T185" s="16">
        <f t="shared" si="40"/>
        <v>-3667.92</v>
      </c>
      <c r="U185" s="16">
        <v>-91</v>
      </c>
      <c r="V185" s="16">
        <v>-91</v>
      </c>
      <c r="W185" s="16">
        <v>0</v>
      </c>
      <c r="X185" s="17">
        <v>0</v>
      </c>
      <c r="Y185" s="2"/>
      <c r="Z185" s="2" t="s">
        <v>214</v>
      </c>
      <c r="AA185" s="2" t="s">
        <v>116</v>
      </c>
      <c r="AB185" s="2"/>
      <c r="AC185" s="2" t="s">
        <v>215</v>
      </c>
    </row>
    <row r="186" spans="1:29" x14ac:dyDescent="0.25">
      <c r="A186">
        <f t="shared" si="34"/>
        <v>45304</v>
      </c>
      <c r="B186">
        <f t="shared" si="31"/>
        <v>90</v>
      </c>
      <c r="C186" s="27" t="str">
        <f>INDEX(ChartOfAccounts!B:B,MATCH('Xero Demo Data'!B186,ChartOfAccounts!A:A,0))</f>
        <v>Business Bank Account</v>
      </c>
      <c r="D186" s="25">
        <f t="shared" si="35"/>
        <v>45304</v>
      </c>
      <c r="E186" s="27" t="str">
        <f t="shared" si="32"/>
        <v>JD</v>
      </c>
      <c r="F186" t="str">
        <f t="shared" si="36"/>
        <v>Ridgeway University</v>
      </c>
      <c r="G186" t="str">
        <f t="shared" si="37"/>
        <v>Payment: Ridgeway University</v>
      </c>
      <c r="H186" t="str">
        <f t="shared" si="38"/>
        <v>INV-0006</v>
      </c>
      <c r="I186" s="26">
        <f t="shared" si="39"/>
        <v>-500</v>
      </c>
      <c r="K186" s="15">
        <v>45304</v>
      </c>
      <c r="L186" s="2" t="s">
        <v>124</v>
      </c>
      <c r="M186" s="2" t="s">
        <v>119</v>
      </c>
      <c r="N186" s="2" t="s">
        <v>120</v>
      </c>
      <c r="O186" s="2" t="s">
        <v>126</v>
      </c>
      <c r="P186" s="2"/>
      <c r="Q186" s="2" t="s">
        <v>131</v>
      </c>
      <c r="R186" s="16">
        <v>500</v>
      </c>
      <c r="S186" s="16">
        <v>0</v>
      </c>
      <c r="T186" s="16">
        <f t="shared" si="40"/>
        <v>-3167.92</v>
      </c>
      <c r="U186" s="16">
        <v>500</v>
      </c>
      <c r="V186" s="16">
        <v>500</v>
      </c>
      <c r="W186" s="16">
        <v>0</v>
      </c>
      <c r="X186" s="17">
        <v>0</v>
      </c>
      <c r="Y186" s="2"/>
      <c r="Z186" s="2" t="s">
        <v>214</v>
      </c>
      <c r="AA186" s="2" t="s">
        <v>116</v>
      </c>
      <c r="AB186" s="2"/>
      <c r="AC186" s="2" t="s">
        <v>219</v>
      </c>
    </row>
    <row r="187" spans="1:29" x14ac:dyDescent="0.25">
      <c r="A187">
        <f t="shared" si="34"/>
        <v>45306</v>
      </c>
      <c r="B187">
        <f t="shared" si="31"/>
        <v>90</v>
      </c>
      <c r="C187" s="27" t="str">
        <f>INDEX(ChartOfAccounts!B:B,MATCH('Xero Demo Data'!B187,ChartOfAccounts!A:A,0))</f>
        <v>Business Bank Account</v>
      </c>
      <c r="D187" s="25">
        <f t="shared" si="35"/>
        <v>45306</v>
      </c>
      <c r="E187" s="27" t="str">
        <f t="shared" si="32"/>
        <v>JC</v>
      </c>
      <c r="F187" t="str">
        <f t="shared" si="36"/>
        <v>PowerDirect</v>
      </c>
      <c r="G187" t="str">
        <f t="shared" si="37"/>
        <v>Payment: PowerDirect</v>
      </c>
      <c r="H187" t="str">
        <f t="shared" si="38"/>
        <v>DD</v>
      </c>
      <c r="I187" s="26">
        <f t="shared" si="39"/>
        <v>96.25</v>
      </c>
      <c r="K187" s="15">
        <v>45306</v>
      </c>
      <c r="L187" s="2" t="s">
        <v>58</v>
      </c>
      <c r="M187" s="2" t="s">
        <v>61</v>
      </c>
      <c r="N187" s="2"/>
      <c r="O187" s="2" t="s">
        <v>64</v>
      </c>
      <c r="P187" s="2"/>
      <c r="Q187" s="2" t="s">
        <v>220</v>
      </c>
      <c r="R187" s="16">
        <v>0</v>
      </c>
      <c r="S187" s="16">
        <v>96.25</v>
      </c>
      <c r="T187" s="16">
        <f t="shared" si="40"/>
        <v>-3264.17</v>
      </c>
      <c r="U187" s="16">
        <v>-96.25</v>
      </c>
      <c r="V187" s="16">
        <v>-96.25</v>
      </c>
      <c r="W187" s="16">
        <v>0</v>
      </c>
      <c r="X187" s="17">
        <v>0</v>
      </c>
      <c r="Y187" s="2"/>
      <c r="Z187" s="2" t="s">
        <v>214</v>
      </c>
      <c r="AA187" s="2" t="s">
        <v>116</v>
      </c>
      <c r="AB187" s="2"/>
      <c r="AC187" s="2" t="s">
        <v>215</v>
      </c>
    </row>
    <row r="188" spans="1:29" x14ac:dyDescent="0.25">
      <c r="A188">
        <f t="shared" si="34"/>
        <v>45334</v>
      </c>
      <c r="B188">
        <f t="shared" si="31"/>
        <v>90</v>
      </c>
      <c r="C188" s="27" t="str">
        <f>INDEX(ChartOfAccounts!B:B,MATCH('Xero Demo Data'!B188,ChartOfAccounts!A:A,0))</f>
        <v>Business Bank Account</v>
      </c>
      <c r="D188" s="25">
        <f t="shared" si="35"/>
        <v>45334</v>
      </c>
      <c r="E188" s="27" t="str">
        <f t="shared" si="32"/>
        <v>JD</v>
      </c>
      <c r="F188" t="str">
        <f t="shared" si="36"/>
        <v>Ridgeway University</v>
      </c>
      <c r="G188" t="str">
        <f t="shared" si="37"/>
        <v>Payment: Ridgeway University</v>
      </c>
      <c r="H188" t="str">
        <f t="shared" si="38"/>
        <v>INV-0007</v>
      </c>
      <c r="I188" s="26">
        <f t="shared" si="39"/>
        <v>-1500</v>
      </c>
      <c r="K188" s="15">
        <v>45334</v>
      </c>
      <c r="L188" s="2" t="s">
        <v>124</v>
      </c>
      <c r="M188" s="2" t="s">
        <v>119</v>
      </c>
      <c r="N188" s="2" t="s">
        <v>120</v>
      </c>
      <c r="O188" s="2" t="s">
        <v>126</v>
      </c>
      <c r="P188" s="2"/>
      <c r="Q188" s="2" t="s">
        <v>132</v>
      </c>
      <c r="R188" s="16">
        <v>1500</v>
      </c>
      <c r="S188" s="16">
        <v>0</v>
      </c>
      <c r="T188" s="16">
        <f t="shared" si="40"/>
        <v>-1764.17</v>
      </c>
      <c r="U188" s="16">
        <v>1500</v>
      </c>
      <c r="V188" s="16">
        <v>1500</v>
      </c>
      <c r="W188" s="16">
        <v>0</v>
      </c>
      <c r="X188" s="17">
        <v>0</v>
      </c>
      <c r="Y188" s="2"/>
      <c r="Z188" s="2" t="s">
        <v>214</v>
      </c>
      <c r="AA188" s="2" t="s">
        <v>116</v>
      </c>
      <c r="AB188" s="2" t="s">
        <v>133</v>
      </c>
      <c r="AC188" s="2" t="s">
        <v>219</v>
      </c>
    </row>
    <row r="189" spans="1:29" x14ac:dyDescent="0.25">
      <c r="A189">
        <f t="shared" si="34"/>
        <v>45336</v>
      </c>
      <c r="B189">
        <f t="shared" si="31"/>
        <v>90</v>
      </c>
      <c r="C189" s="27" t="str">
        <f>INDEX(ChartOfAccounts!B:B,MATCH('Xero Demo Data'!B189,ChartOfAccounts!A:A,0))</f>
        <v>Business Bank Account</v>
      </c>
      <c r="D189" s="25">
        <f t="shared" si="35"/>
        <v>45336</v>
      </c>
      <c r="E189" s="27" t="str">
        <f t="shared" si="32"/>
        <v>JC</v>
      </c>
      <c r="F189" t="str">
        <f t="shared" si="36"/>
        <v>PowerDirect</v>
      </c>
      <c r="G189" t="str">
        <f t="shared" si="37"/>
        <v>Payment: PowerDirect</v>
      </c>
      <c r="H189" t="str">
        <f t="shared" si="38"/>
        <v>DD</v>
      </c>
      <c r="I189" s="26">
        <f t="shared" si="39"/>
        <v>100.6</v>
      </c>
      <c r="K189" s="15">
        <v>45336</v>
      </c>
      <c r="L189" s="2" t="s">
        <v>58</v>
      </c>
      <c r="M189" s="2" t="s">
        <v>61</v>
      </c>
      <c r="N189" s="2"/>
      <c r="O189" s="2" t="s">
        <v>64</v>
      </c>
      <c r="P189" s="2"/>
      <c r="Q189" s="2" t="s">
        <v>220</v>
      </c>
      <c r="R189" s="16">
        <v>0</v>
      </c>
      <c r="S189" s="16">
        <v>100.6</v>
      </c>
      <c r="T189" s="16">
        <f t="shared" si="40"/>
        <v>-1864.77</v>
      </c>
      <c r="U189" s="16">
        <v>-100.6</v>
      </c>
      <c r="V189" s="16">
        <v>-100.6</v>
      </c>
      <c r="W189" s="16">
        <v>0</v>
      </c>
      <c r="X189" s="17">
        <v>0</v>
      </c>
      <c r="Y189" s="2"/>
      <c r="Z189" s="2" t="s">
        <v>214</v>
      </c>
      <c r="AA189" s="2" t="s">
        <v>116</v>
      </c>
      <c r="AB189" s="2"/>
      <c r="AC189" s="2" t="s">
        <v>215</v>
      </c>
    </row>
    <row r="190" spans="1:29" x14ac:dyDescent="0.25">
      <c r="A190">
        <f t="shared" si="34"/>
        <v>45365</v>
      </c>
      <c r="B190">
        <f t="shared" si="31"/>
        <v>90</v>
      </c>
      <c r="C190" s="27" t="str">
        <f>INDEX(ChartOfAccounts!B:B,MATCH('Xero Demo Data'!B190,ChartOfAccounts!A:A,0))</f>
        <v>Business Bank Account</v>
      </c>
      <c r="D190" s="25">
        <f t="shared" si="35"/>
        <v>45365</v>
      </c>
      <c r="E190" s="27" t="str">
        <f t="shared" si="32"/>
        <v>JD</v>
      </c>
      <c r="F190" t="str">
        <f t="shared" si="36"/>
        <v>Ridgeway University</v>
      </c>
      <c r="G190" t="str">
        <f t="shared" si="37"/>
        <v>Payment: Ridgeway University</v>
      </c>
      <c r="H190" t="str">
        <f t="shared" si="38"/>
        <v>INV-0008</v>
      </c>
      <c r="I190" s="26">
        <f t="shared" si="39"/>
        <v>-500</v>
      </c>
      <c r="K190" s="15">
        <v>45365</v>
      </c>
      <c r="L190" s="2" t="s">
        <v>124</v>
      </c>
      <c r="M190" s="2" t="s">
        <v>119</v>
      </c>
      <c r="N190" s="2" t="s">
        <v>120</v>
      </c>
      <c r="O190" s="2" t="s">
        <v>126</v>
      </c>
      <c r="P190" s="2"/>
      <c r="Q190" s="2" t="s">
        <v>134</v>
      </c>
      <c r="R190" s="16">
        <v>500</v>
      </c>
      <c r="S190" s="16">
        <v>0</v>
      </c>
      <c r="T190" s="16">
        <f t="shared" si="40"/>
        <v>-1364.77</v>
      </c>
      <c r="U190" s="16">
        <v>500</v>
      </c>
      <c r="V190" s="16">
        <v>500</v>
      </c>
      <c r="W190" s="16">
        <v>0</v>
      </c>
      <c r="X190" s="17">
        <v>0</v>
      </c>
      <c r="Y190" s="2"/>
      <c r="Z190" s="2" t="s">
        <v>214</v>
      </c>
      <c r="AA190" s="2" t="s">
        <v>116</v>
      </c>
      <c r="AB190" s="2"/>
      <c r="AC190" s="2" t="s">
        <v>219</v>
      </c>
    </row>
    <row r="191" spans="1:29" x14ac:dyDescent="0.25">
      <c r="A191">
        <f t="shared" si="34"/>
        <v>45367</v>
      </c>
      <c r="B191">
        <f t="shared" si="31"/>
        <v>90</v>
      </c>
      <c r="C191" s="27" t="str">
        <f>INDEX(ChartOfAccounts!B:B,MATCH('Xero Demo Data'!B191,ChartOfAccounts!A:A,0))</f>
        <v>Business Bank Account</v>
      </c>
      <c r="D191" s="25">
        <f t="shared" si="35"/>
        <v>45367</v>
      </c>
      <c r="E191" s="27" t="str">
        <f t="shared" si="32"/>
        <v>JC</v>
      </c>
      <c r="F191" t="str">
        <f t="shared" si="36"/>
        <v>PowerDirect</v>
      </c>
      <c r="G191" t="str">
        <f t="shared" si="37"/>
        <v>Payment: PowerDirect</v>
      </c>
      <c r="H191" t="str">
        <f t="shared" si="38"/>
        <v>DD</v>
      </c>
      <c r="I191" s="26">
        <f t="shared" si="39"/>
        <v>105.75</v>
      </c>
      <c r="K191" s="15">
        <v>45367</v>
      </c>
      <c r="L191" s="2" t="s">
        <v>58</v>
      </c>
      <c r="M191" s="2" t="s">
        <v>61</v>
      </c>
      <c r="N191" s="2"/>
      <c r="O191" s="2" t="s">
        <v>64</v>
      </c>
      <c r="P191" s="2"/>
      <c r="Q191" s="2" t="s">
        <v>220</v>
      </c>
      <c r="R191" s="16">
        <v>0</v>
      </c>
      <c r="S191" s="16">
        <v>105.75</v>
      </c>
      <c r="T191" s="16">
        <f t="shared" si="40"/>
        <v>-1470.52</v>
      </c>
      <c r="U191" s="16">
        <v>-105.75</v>
      </c>
      <c r="V191" s="16">
        <v>-105.75</v>
      </c>
      <c r="W191" s="16">
        <v>0</v>
      </c>
      <c r="X191" s="17">
        <v>0</v>
      </c>
      <c r="Y191" s="2"/>
      <c r="Z191" s="2" t="s">
        <v>214</v>
      </c>
      <c r="AA191" s="2" t="s">
        <v>116</v>
      </c>
      <c r="AB191" s="2"/>
      <c r="AC191" s="2" t="s">
        <v>215</v>
      </c>
    </row>
    <row r="192" spans="1:29" x14ac:dyDescent="0.25">
      <c r="A192">
        <f t="shared" si="34"/>
        <v>45395</v>
      </c>
      <c r="B192">
        <f t="shared" si="31"/>
        <v>90</v>
      </c>
      <c r="C192" s="27" t="str">
        <f>INDEX(ChartOfAccounts!B:B,MATCH('Xero Demo Data'!B192,ChartOfAccounts!A:A,0))</f>
        <v>Business Bank Account</v>
      </c>
      <c r="D192" s="25">
        <f t="shared" si="35"/>
        <v>45395</v>
      </c>
      <c r="E192" s="27" t="str">
        <f t="shared" si="32"/>
        <v>JD</v>
      </c>
      <c r="F192" t="str">
        <f t="shared" si="36"/>
        <v>Ridgeway University</v>
      </c>
      <c r="G192" t="str">
        <f t="shared" si="37"/>
        <v>Payment: Ridgeway University</v>
      </c>
      <c r="H192" t="str">
        <f t="shared" si="38"/>
        <v>INV-0009</v>
      </c>
      <c r="I192" s="26">
        <f t="shared" si="39"/>
        <v>-1200</v>
      </c>
      <c r="K192" s="15">
        <v>45395</v>
      </c>
      <c r="L192" s="2" t="s">
        <v>124</v>
      </c>
      <c r="M192" s="2" t="s">
        <v>119</v>
      </c>
      <c r="N192" s="2" t="s">
        <v>120</v>
      </c>
      <c r="O192" s="2" t="s">
        <v>126</v>
      </c>
      <c r="P192" s="2"/>
      <c r="Q192" s="2" t="s">
        <v>135</v>
      </c>
      <c r="R192" s="16">
        <v>1200</v>
      </c>
      <c r="S192" s="16">
        <v>0</v>
      </c>
      <c r="T192" s="16">
        <f t="shared" si="40"/>
        <v>-270.52</v>
      </c>
      <c r="U192" s="16">
        <v>1200</v>
      </c>
      <c r="V192" s="16">
        <v>1200</v>
      </c>
      <c r="W192" s="16">
        <v>0</v>
      </c>
      <c r="X192" s="17">
        <v>0</v>
      </c>
      <c r="Y192" s="2"/>
      <c r="Z192" s="2" t="s">
        <v>214</v>
      </c>
      <c r="AA192" s="2" t="s">
        <v>116</v>
      </c>
      <c r="AB192" s="2" t="s">
        <v>133</v>
      </c>
      <c r="AC192" s="2" t="s">
        <v>219</v>
      </c>
    </row>
    <row r="193" spans="1:29" x14ac:dyDescent="0.25">
      <c r="A193">
        <f t="shared" si="34"/>
        <v>45397</v>
      </c>
      <c r="B193">
        <f t="shared" si="31"/>
        <v>90</v>
      </c>
      <c r="C193" s="27" t="str">
        <f>INDEX(ChartOfAccounts!B:B,MATCH('Xero Demo Data'!B193,ChartOfAccounts!A:A,0))</f>
        <v>Business Bank Account</v>
      </c>
      <c r="D193" s="25">
        <f t="shared" si="35"/>
        <v>45397</v>
      </c>
      <c r="E193" s="27" t="str">
        <f t="shared" si="32"/>
        <v>JC</v>
      </c>
      <c r="F193" t="str">
        <f t="shared" si="36"/>
        <v>PowerDirect</v>
      </c>
      <c r="G193" t="str">
        <f t="shared" si="37"/>
        <v>Payment: PowerDirect</v>
      </c>
      <c r="H193" t="str">
        <f t="shared" si="38"/>
        <v>DD</v>
      </c>
      <c r="I193" s="26">
        <f t="shared" si="39"/>
        <v>106.5</v>
      </c>
      <c r="K193" s="15">
        <v>45397</v>
      </c>
      <c r="L193" s="2" t="s">
        <v>58</v>
      </c>
      <c r="M193" s="2" t="s">
        <v>61</v>
      </c>
      <c r="N193" s="2"/>
      <c r="O193" s="2" t="s">
        <v>64</v>
      </c>
      <c r="P193" s="2"/>
      <c r="Q193" s="2" t="s">
        <v>220</v>
      </c>
      <c r="R193" s="16">
        <v>0</v>
      </c>
      <c r="S193" s="16">
        <v>106.5</v>
      </c>
      <c r="T193" s="16">
        <f t="shared" si="40"/>
        <v>-377.02</v>
      </c>
      <c r="U193" s="16">
        <v>-106.5</v>
      </c>
      <c r="V193" s="16">
        <v>-106.5</v>
      </c>
      <c r="W193" s="16">
        <v>0</v>
      </c>
      <c r="X193" s="17">
        <v>0</v>
      </c>
      <c r="Y193" s="2"/>
      <c r="Z193" s="2" t="s">
        <v>214</v>
      </c>
      <c r="AA193" s="2" t="s">
        <v>116</v>
      </c>
      <c r="AB193" s="2"/>
      <c r="AC193" s="2" t="s">
        <v>215</v>
      </c>
    </row>
    <row r="194" spans="1:29" x14ac:dyDescent="0.25">
      <c r="A194">
        <f t="shared" si="34"/>
        <v>45426</v>
      </c>
      <c r="B194">
        <f t="shared" si="31"/>
        <v>90</v>
      </c>
      <c r="C194" s="27" t="str">
        <f>INDEX(ChartOfAccounts!B:B,MATCH('Xero Demo Data'!B194,ChartOfAccounts!A:A,0))</f>
        <v>Business Bank Account</v>
      </c>
      <c r="D194" s="25">
        <f t="shared" si="35"/>
        <v>45426</v>
      </c>
      <c r="E194" s="27" t="str">
        <f t="shared" si="32"/>
        <v>JD</v>
      </c>
      <c r="F194" t="str">
        <f t="shared" si="36"/>
        <v>Ridgeway University</v>
      </c>
      <c r="G194" t="str">
        <f t="shared" si="37"/>
        <v>Payment: Ridgeway University</v>
      </c>
      <c r="H194" t="str">
        <f t="shared" si="38"/>
        <v>INV-0010</v>
      </c>
      <c r="I194" s="26">
        <f t="shared" si="39"/>
        <v>-500</v>
      </c>
      <c r="K194" s="15">
        <v>45426</v>
      </c>
      <c r="L194" s="2" t="s">
        <v>124</v>
      </c>
      <c r="M194" s="2" t="s">
        <v>119</v>
      </c>
      <c r="N194" s="2" t="s">
        <v>120</v>
      </c>
      <c r="O194" s="2" t="s">
        <v>126</v>
      </c>
      <c r="P194" s="2"/>
      <c r="Q194" s="2" t="s">
        <v>136</v>
      </c>
      <c r="R194" s="16">
        <v>500</v>
      </c>
      <c r="S194" s="16">
        <v>0</v>
      </c>
      <c r="T194" s="16">
        <f t="shared" si="40"/>
        <v>122.98000000000002</v>
      </c>
      <c r="U194" s="16">
        <v>500</v>
      </c>
      <c r="V194" s="16">
        <v>500</v>
      </c>
      <c r="W194" s="16">
        <v>0</v>
      </c>
      <c r="X194" s="17">
        <v>0</v>
      </c>
      <c r="Y194" s="2"/>
      <c r="Z194" s="2" t="s">
        <v>214</v>
      </c>
      <c r="AA194" s="2" t="s">
        <v>116</v>
      </c>
      <c r="AB194" s="2"/>
      <c r="AC194" s="2" t="s">
        <v>219</v>
      </c>
    </row>
    <row r="195" spans="1:29" x14ac:dyDescent="0.25">
      <c r="A195">
        <f t="shared" si="34"/>
        <v>45428</v>
      </c>
      <c r="B195">
        <f t="shared" si="31"/>
        <v>90</v>
      </c>
      <c r="C195" s="27" t="str">
        <f>INDEX(ChartOfAccounts!B:B,MATCH('Xero Demo Data'!B195,ChartOfAccounts!A:A,0))</f>
        <v>Business Bank Account</v>
      </c>
      <c r="D195" s="25">
        <f t="shared" si="35"/>
        <v>45428</v>
      </c>
      <c r="E195" s="27" t="str">
        <f t="shared" si="32"/>
        <v>JC</v>
      </c>
      <c r="F195" t="str">
        <f t="shared" si="36"/>
        <v>PowerDirect</v>
      </c>
      <c r="G195" t="str">
        <f t="shared" si="37"/>
        <v>Payment: PowerDirect</v>
      </c>
      <c r="H195" t="str">
        <f t="shared" si="38"/>
        <v>DD</v>
      </c>
      <c r="I195" s="26">
        <f t="shared" si="39"/>
        <v>119.08</v>
      </c>
      <c r="K195" s="15">
        <v>45428</v>
      </c>
      <c r="L195" s="2" t="s">
        <v>58</v>
      </c>
      <c r="M195" s="2" t="s">
        <v>61</v>
      </c>
      <c r="N195" s="2"/>
      <c r="O195" s="2" t="s">
        <v>64</v>
      </c>
      <c r="P195" s="2"/>
      <c r="Q195" s="2" t="s">
        <v>220</v>
      </c>
      <c r="R195" s="16">
        <v>0</v>
      </c>
      <c r="S195" s="16">
        <v>119.08</v>
      </c>
      <c r="T195" s="16">
        <f t="shared" si="40"/>
        <v>3.9000000000000199</v>
      </c>
      <c r="U195" s="16">
        <v>-119.08</v>
      </c>
      <c r="V195" s="16">
        <v>-119.08</v>
      </c>
      <c r="W195" s="16">
        <v>0</v>
      </c>
      <c r="X195" s="17">
        <v>0</v>
      </c>
      <c r="Y195" s="2"/>
      <c r="Z195" s="2" t="s">
        <v>214</v>
      </c>
      <c r="AA195" s="2" t="s">
        <v>116</v>
      </c>
      <c r="AB195" s="2"/>
      <c r="AC195" s="2" t="s">
        <v>215</v>
      </c>
    </row>
    <row r="196" spans="1:29" x14ac:dyDescent="0.25">
      <c r="A196">
        <f t="shared" si="34"/>
        <v>45429</v>
      </c>
      <c r="B196">
        <f t="shared" si="31"/>
        <v>90</v>
      </c>
      <c r="C196" s="27" t="str">
        <f>INDEX(ChartOfAccounts!B:B,MATCH('Xero Demo Data'!B196,ChartOfAccounts!A:A,0))</f>
        <v>Business Bank Account</v>
      </c>
      <c r="D196" s="25">
        <f t="shared" si="35"/>
        <v>45429</v>
      </c>
      <c r="E196" s="27" t="str">
        <f t="shared" si="32"/>
        <v>JC</v>
      </c>
      <c r="F196" t="str">
        <f t="shared" si="36"/>
        <v>Ridgeway Bank</v>
      </c>
      <c r="G196" t="str">
        <f t="shared" si="37"/>
        <v>Ridgeway Bank</v>
      </c>
      <c r="H196" t="str">
        <f t="shared" si="38"/>
        <v>-</v>
      </c>
      <c r="I196" s="26">
        <f t="shared" si="39"/>
        <v>15</v>
      </c>
      <c r="K196" s="15">
        <v>45429</v>
      </c>
      <c r="L196" s="2" t="s">
        <v>207</v>
      </c>
      <c r="M196" s="2" t="s">
        <v>208</v>
      </c>
      <c r="N196" s="2"/>
      <c r="O196" s="2" t="s">
        <v>208</v>
      </c>
      <c r="P196" s="2"/>
      <c r="Q196" s="2"/>
      <c r="R196" s="16">
        <v>0</v>
      </c>
      <c r="S196" s="16">
        <v>15</v>
      </c>
      <c r="T196" s="16">
        <f t="shared" si="40"/>
        <v>-11.09999999999998</v>
      </c>
      <c r="U196" s="16">
        <v>-15</v>
      </c>
      <c r="V196" s="16">
        <v>-15</v>
      </c>
      <c r="W196" s="16">
        <v>0</v>
      </c>
      <c r="X196" s="17">
        <v>0</v>
      </c>
      <c r="Y196" s="2"/>
      <c r="Z196" s="2" t="s">
        <v>214</v>
      </c>
      <c r="AA196" s="2" t="s">
        <v>116</v>
      </c>
      <c r="AB196" s="2"/>
      <c r="AC196" s="2" t="s">
        <v>221</v>
      </c>
    </row>
    <row r="197" spans="1:29" x14ac:dyDescent="0.25">
      <c r="A197">
        <f t="shared" si="34"/>
        <v>45430</v>
      </c>
      <c r="B197">
        <f t="shared" si="31"/>
        <v>90</v>
      </c>
      <c r="C197" s="27" t="str">
        <f>INDEX(ChartOfAccounts!B:B,MATCH('Xero Demo Data'!B197,ChartOfAccounts!A:A,0))</f>
        <v>Business Bank Account</v>
      </c>
      <c r="D197" s="25">
        <f t="shared" si="35"/>
        <v>45430</v>
      </c>
      <c r="E197" s="27" t="str">
        <f t="shared" si="32"/>
        <v>JC</v>
      </c>
      <c r="F197" t="str">
        <f t="shared" si="36"/>
        <v>Truxton Property Management</v>
      </c>
      <c r="G197" t="str">
        <f t="shared" si="37"/>
        <v>Payment: Truxton Property Management</v>
      </c>
      <c r="H197" t="str">
        <f t="shared" si="38"/>
        <v>FP089876</v>
      </c>
      <c r="I197" s="26">
        <f t="shared" si="39"/>
        <v>1181.25</v>
      </c>
      <c r="K197" s="15">
        <v>45430</v>
      </c>
      <c r="L197" s="2" t="s">
        <v>58</v>
      </c>
      <c r="M197" s="2" t="s">
        <v>65</v>
      </c>
      <c r="N197" s="2"/>
      <c r="O197" s="2" t="s">
        <v>74</v>
      </c>
      <c r="P197" s="2"/>
      <c r="Q197" s="2" t="s">
        <v>222</v>
      </c>
      <c r="R197" s="16">
        <v>0</v>
      </c>
      <c r="S197" s="16">
        <v>1181.25</v>
      </c>
      <c r="T197" s="16">
        <f t="shared" si="40"/>
        <v>-1192.3499999999999</v>
      </c>
      <c r="U197" s="16">
        <v>-1181.25</v>
      </c>
      <c r="V197" s="16">
        <v>-1181.25</v>
      </c>
      <c r="W197" s="16">
        <v>0</v>
      </c>
      <c r="X197" s="17">
        <v>0</v>
      </c>
      <c r="Y197" s="2"/>
      <c r="Z197" s="2" t="s">
        <v>214</v>
      </c>
      <c r="AA197" s="2" t="s">
        <v>116</v>
      </c>
      <c r="AB197" s="2"/>
      <c r="AC197" s="2" t="s">
        <v>215</v>
      </c>
    </row>
    <row r="198" spans="1:29" x14ac:dyDescent="0.25">
      <c r="A198">
        <f t="shared" si="34"/>
        <v>45430</v>
      </c>
      <c r="B198">
        <f t="shared" si="31"/>
        <v>90</v>
      </c>
      <c r="C198" s="27" t="str">
        <f>INDEX(ChartOfAccounts!B:B,MATCH('Xero Demo Data'!B198,ChartOfAccounts!A:A,0))</f>
        <v>Business Bank Account</v>
      </c>
      <c r="D198" s="25">
        <f t="shared" si="35"/>
        <v>45430</v>
      </c>
      <c r="E198" s="27" t="str">
        <f t="shared" si="32"/>
        <v>JC</v>
      </c>
      <c r="F198" t="str">
        <f t="shared" si="36"/>
        <v>PC Complete</v>
      </c>
      <c r="G198" t="str">
        <f t="shared" si="37"/>
        <v>Payment: PC Complete</v>
      </c>
      <c r="H198" t="str">
        <f t="shared" si="38"/>
        <v>FP089876</v>
      </c>
      <c r="I198" s="26">
        <f t="shared" si="39"/>
        <v>1900</v>
      </c>
      <c r="K198" s="15">
        <v>45430</v>
      </c>
      <c r="L198" s="2" t="s">
        <v>58</v>
      </c>
      <c r="M198" s="2" t="s">
        <v>71</v>
      </c>
      <c r="N198" s="2"/>
      <c r="O198" s="2" t="s">
        <v>75</v>
      </c>
      <c r="P198" s="2"/>
      <c r="Q198" s="2" t="s">
        <v>222</v>
      </c>
      <c r="R198" s="16">
        <v>0</v>
      </c>
      <c r="S198" s="16">
        <v>1900</v>
      </c>
      <c r="T198" s="16">
        <f t="shared" si="40"/>
        <v>-3092.35</v>
      </c>
      <c r="U198" s="16">
        <v>-1900</v>
      </c>
      <c r="V198" s="16">
        <v>-1900</v>
      </c>
      <c r="W198" s="16">
        <v>0</v>
      </c>
      <c r="X198" s="17">
        <v>0</v>
      </c>
      <c r="Y198" s="2"/>
      <c r="Z198" s="2" t="s">
        <v>214</v>
      </c>
      <c r="AA198" s="2" t="s">
        <v>116</v>
      </c>
      <c r="AB198" s="2"/>
      <c r="AC198" s="2" t="s">
        <v>215</v>
      </c>
    </row>
    <row r="199" spans="1:29" x14ac:dyDescent="0.25">
      <c r="A199">
        <f t="shared" si="34"/>
        <v>45430</v>
      </c>
      <c r="B199">
        <f t="shared" si="31"/>
        <v>90</v>
      </c>
      <c r="C199" s="27" t="str">
        <f>INDEX(ChartOfAccounts!B:B,MATCH('Xero Demo Data'!B199,ChartOfAccounts!A:A,0))</f>
        <v>Business Bank Account</v>
      </c>
      <c r="D199" s="25">
        <f t="shared" si="35"/>
        <v>45430</v>
      </c>
      <c r="E199" s="27" t="str">
        <f t="shared" si="32"/>
        <v>JC</v>
      </c>
      <c r="F199" t="str">
        <f t="shared" si="36"/>
        <v>Office Supplies Company</v>
      </c>
      <c r="G199" t="str">
        <f t="shared" si="37"/>
        <v>Office Supplies Company</v>
      </c>
      <c r="H199" t="str">
        <f t="shared" si="38"/>
        <v>Eft</v>
      </c>
      <c r="I199" s="26">
        <f t="shared" si="39"/>
        <v>21.71</v>
      </c>
      <c r="K199" s="15">
        <v>45430</v>
      </c>
      <c r="L199" s="2" t="s">
        <v>207</v>
      </c>
      <c r="M199" s="2" t="s">
        <v>223</v>
      </c>
      <c r="N199" s="2"/>
      <c r="O199" s="2" t="s">
        <v>223</v>
      </c>
      <c r="P199" s="2" t="s">
        <v>224</v>
      </c>
      <c r="Q199" s="2" t="s">
        <v>224</v>
      </c>
      <c r="R199" s="16">
        <v>0</v>
      </c>
      <c r="S199" s="16">
        <v>21.71</v>
      </c>
      <c r="T199" s="16">
        <f t="shared" si="40"/>
        <v>-3114.06</v>
      </c>
      <c r="U199" s="16">
        <v>-21.71</v>
      </c>
      <c r="V199" s="16">
        <v>-21.71</v>
      </c>
      <c r="W199" s="16">
        <v>0</v>
      </c>
      <c r="X199" s="17">
        <v>0</v>
      </c>
      <c r="Y199" s="2"/>
      <c r="Z199" s="2" t="s">
        <v>214</v>
      </c>
      <c r="AA199" s="2" t="s">
        <v>116</v>
      </c>
      <c r="AB199" s="2"/>
      <c r="AC199" s="2" t="s">
        <v>225</v>
      </c>
    </row>
    <row r="200" spans="1:29" x14ac:dyDescent="0.25">
      <c r="A200">
        <f t="shared" si="34"/>
        <v>45430</v>
      </c>
      <c r="B200">
        <f t="shared" si="31"/>
        <v>90</v>
      </c>
      <c r="C200" s="27" t="str">
        <f>INDEX(ChartOfAccounts!B:B,MATCH('Xero Demo Data'!B200,ChartOfAccounts!A:A,0))</f>
        <v>Business Bank Account</v>
      </c>
      <c r="D200" s="25">
        <f t="shared" si="35"/>
        <v>45430</v>
      </c>
      <c r="E200" s="27" t="str">
        <f t="shared" si="32"/>
        <v>JC</v>
      </c>
      <c r="F200" t="str">
        <f t="shared" si="36"/>
        <v>Xero</v>
      </c>
      <c r="G200" t="str">
        <f t="shared" si="37"/>
        <v>Payment: Xero</v>
      </c>
      <c r="H200" t="str">
        <f t="shared" si="38"/>
        <v>RPT402-1</v>
      </c>
      <c r="I200" s="26">
        <f t="shared" si="39"/>
        <v>56.35</v>
      </c>
      <c r="K200" s="15">
        <v>45430</v>
      </c>
      <c r="L200" s="2" t="s">
        <v>58</v>
      </c>
      <c r="M200" s="2" t="s">
        <v>76</v>
      </c>
      <c r="N200" s="2"/>
      <c r="O200" s="2" t="s">
        <v>77</v>
      </c>
      <c r="P200" s="2"/>
      <c r="Q200" s="2" t="s">
        <v>78</v>
      </c>
      <c r="R200" s="16">
        <v>0</v>
      </c>
      <c r="S200" s="16">
        <v>56.35</v>
      </c>
      <c r="T200" s="16">
        <f t="shared" si="40"/>
        <v>-3170.41</v>
      </c>
      <c r="U200" s="16">
        <v>-56.35</v>
      </c>
      <c r="V200" s="16">
        <v>-56.35</v>
      </c>
      <c r="W200" s="16">
        <v>0</v>
      </c>
      <c r="X200" s="17">
        <v>0</v>
      </c>
      <c r="Y200" s="2"/>
      <c r="Z200" s="2" t="s">
        <v>214</v>
      </c>
      <c r="AA200" s="2" t="s">
        <v>116</v>
      </c>
      <c r="AB200" s="2"/>
      <c r="AC200" s="2" t="s">
        <v>215</v>
      </c>
    </row>
    <row r="201" spans="1:29" x14ac:dyDescent="0.25">
      <c r="A201">
        <f t="shared" si="34"/>
        <v>45430</v>
      </c>
      <c r="B201">
        <f t="shared" si="31"/>
        <v>90</v>
      </c>
      <c r="C201" s="27" t="str">
        <f>INDEX(ChartOfAccounts!B:B,MATCH('Xero Demo Data'!B201,ChartOfAccounts!A:A,0))</f>
        <v>Business Bank Account</v>
      </c>
      <c r="D201" s="25">
        <f t="shared" si="35"/>
        <v>45430</v>
      </c>
      <c r="E201" s="27" t="str">
        <f t="shared" si="32"/>
        <v>JC</v>
      </c>
      <c r="F201" t="str">
        <f t="shared" si="36"/>
        <v>Net Connect</v>
      </c>
      <c r="G201" t="str">
        <f t="shared" si="37"/>
        <v>Payment: Net Connect</v>
      </c>
      <c r="H201" t="str">
        <f t="shared" si="38"/>
        <v>FP089876</v>
      </c>
      <c r="I201" s="26">
        <f t="shared" si="39"/>
        <v>44.92</v>
      </c>
      <c r="K201" s="15">
        <v>45430</v>
      </c>
      <c r="L201" s="2" t="s">
        <v>58</v>
      </c>
      <c r="M201" s="2" t="s">
        <v>68</v>
      </c>
      <c r="N201" s="2"/>
      <c r="O201" s="2" t="s">
        <v>80</v>
      </c>
      <c r="P201" s="2"/>
      <c r="Q201" s="2" t="s">
        <v>222</v>
      </c>
      <c r="R201" s="16">
        <v>0</v>
      </c>
      <c r="S201" s="16">
        <v>44.92</v>
      </c>
      <c r="T201" s="16">
        <f t="shared" si="40"/>
        <v>-3215.33</v>
      </c>
      <c r="U201" s="16">
        <v>-44.92</v>
      </c>
      <c r="V201" s="16">
        <v>-44.92</v>
      </c>
      <c r="W201" s="16">
        <v>0</v>
      </c>
      <c r="X201" s="17">
        <v>0</v>
      </c>
      <c r="Y201" s="2"/>
      <c r="Z201" s="2" t="s">
        <v>214</v>
      </c>
      <c r="AA201" s="2" t="s">
        <v>116</v>
      </c>
      <c r="AB201" s="2"/>
      <c r="AC201" s="2" t="s">
        <v>215</v>
      </c>
    </row>
    <row r="202" spans="1:29" x14ac:dyDescent="0.25">
      <c r="A202">
        <f t="shared" si="34"/>
        <v>45435</v>
      </c>
      <c r="B202">
        <f t="shared" ref="B202:B265" si="41">VALUE(Z202)</f>
        <v>90</v>
      </c>
      <c r="C202" s="27" t="str">
        <f>INDEX(ChartOfAccounts!B:B,MATCH('Xero Demo Data'!B202,ChartOfAccounts!A:A,0))</f>
        <v>Business Bank Account</v>
      </c>
      <c r="D202" s="25">
        <f t="shared" si="35"/>
        <v>45435</v>
      </c>
      <c r="E202" s="27" t="str">
        <f t="shared" ref="E202:E265" si="42">IF(R202=0,"JC","JD")</f>
        <v>JD</v>
      </c>
      <c r="F202" t="str">
        <f t="shared" si="36"/>
        <v>Rex Media Group</v>
      </c>
      <c r="G202" t="str">
        <f t="shared" si="37"/>
        <v>Payment: Rex Media Group</v>
      </c>
      <c r="H202" t="str">
        <f t="shared" si="38"/>
        <v>0015</v>
      </c>
      <c r="I202" s="26">
        <f t="shared" si="39"/>
        <v>-541.25</v>
      </c>
      <c r="K202" s="15">
        <v>45435</v>
      </c>
      <c r="L202" s="2" t="s">
        <v>124</v>
      </c>
      <c r="M202" s="2" t="s">
        <v>140</v>
      </c>
      <c r="N202" s="2" t="s">
        <v>120</v>
      </c>
      <c r="O202" s="2" t="s">
        <v>154</v>
      </c>
      <c r="P202" s="2"/>
      <c r="Q202" s="2" t="s">
        <v>226</v>
      </c>
      <c r="R202" s="16">
        <v>541.25</v>
      </c>
      <c r="S202" s="16">
        <v>0</v>
      </c>
      <c r="T202" s="16">
        <f t="shared" si="40"/>
        <v>-2674.08</v>
      </c>
      <c r="U202" s="16">
        <v>541.25</v>
      </c>
      <c r="V202" s="16">
        <v>541.25</v>
      </c>
      <c r="W202" s="16">
        <v>0</v>
      </c>
      <c r="X202" s="17">
        <v>0</v>
      </c>
      <c r="Y202" s="2"/>
      <c r="Z202" s="2" t="s">
        <v>214</v>
      </c>
      <c r="AA202" s="2" t="s">
        <v>116</v>
      </c>
      <c r="AB202" s="2" t="s">
        <v>142</v>
      </c>
      <c r="AC202" s="2" t="s">
        <v>219</v>
      </c>
    </row>
    <row r="203" spans="1:29" x14ac:dyDescent="0.25">
      <c r="A203">
        <f t="shared" si="34"/>
        <v>45435</v>
      </c>
      <c r="B203">
        <f t="shared" si="41"/>
        <v>90</v>
      </c>
      <c r="C203" s="27" t="str">
        <f>INDEX(ChartOfAccounts!B:B,MATCH('Xero Demo Data'!B203,ChartOfAccounts!A:A,0))</f>
        <v>Business Bank Account</v>
      </c>
      <c r="D203" s="25">
        <f t="shared" si="35"/>
        <v>45435</v>
      </c>
      <c r="E203" s="27" t="str">
        <f t="shared" si="42"/>
        <v>JD</v>
      </c>
      <c r="F203" t="str">
        <f t="shared" si="36"/>
        <v>Young Bros Transport</v>
      </c>
      <c r="G203" t="str">
        <f t="shared" si="37"/>
        <v>Payment: Young Bros Transport</v>
      </c>
      <c r="H203" t="str">
        <f t="shared" si="38"/>
        <v>0031</v>
      </c>
      <c r="I203" s="26">
        <f t="shared" si="39"/>
        <v>-541.25</v>
      </c>
      <c r="K203" s="15">
        <v>45435</v>
      </c>
      <c r="L203" s="2" t="s">
        <v>124</v>
      </c>
      <c r="M203" s="2" t="s">
        <v>137</v>
      </c>
      <c r="N203" s="2" t="s">
        <v>120</v>
      </c>
      <c r="O203" s="2" t="s">
        <v>155</v>
      </c>
      <c r="P203" s="2"/>
      <c r="Q203" s="2" t="s">
        <v>227</v>
      </c>
      <c r="R203" s="16">
        <v>541.25</v>
      </c>
      <c r="S203" s="16">
        <v>0</v>
      </c>
      <c r="T203" s="16">
        <f t="shared" si="40"/>
        <v>-2132.83</v>
      </c>
      <c r="U203" s="16">
        <v>541.25</v>
      </c>
      <c r="V203" s="16">
        <v>541.25</v>
      </c>
      <c r="W203" s="16">
        <v>0</v>
      </c>
      <c r="X203" s="17">
        <v>0</v>
      </c>
      <c r="Y203" s="2"/>
      <c r="Z203" s="2" t="s">
        <v>214</v>
      </c>
      <c r="AA203" s="2" t="s">
        <v>116</v>
      </c>
      <c r="AB203" s="2" t="s">
        <v>91</v>
      </c>
      <c r="AC203" s="2" t="s">
        <v>219</v>
      </c>
    </row>
    <row r="204" spans="1:29" x14ac:dyDescent="0.25">
      <c r="A204">
        <f t="shared" si="34"/>
        <v>45435</v>
      </c>
      <c r="B204">
        <f t="shared" si="41"/>
        <v>90</v>
      </c>
      <c r="C204" s="27" t="str">
        <f>INDEX(ChartOfAccounts!B:B,MATCH('Xero Demo Data'!B204,ChartOfAccounts!A:A,0))</f>
        <v>Business Bank Account</v>
      </c>
      <c r="D204" s="25">
        <f t="shared" si="35"/>
        <v>45435</v>
      </c>
      <c r="E204" s="27" t="str">
        <f t="shared" si="42"/>
        <v>JD</v>
      </c>
      <c r="F204" t="str">
        <f t="shared" si="36"/>
        <v>Port &amp; Philip Freight</v>
      </c>
      <c r="G204" t="str">
        <f t="shared" si="37"/>
        <v>Payment: Port &amp; Philip Freight</v>
      </c>
      <c r="H204" t="str">
        <f t="shared" si="38"/>
        <v>0014</v>
      </c>
      <c r="I204" s="26">
        <f t="shared" si="39"/>
        <v>-541.25</v>
      </c>
      <c r="K204" s="15">
        <v>45435</v>
      </c>
      <c r="L204" s="2" t="s">
        <v>124</v>
      </c>
      <c r="M204" s="2" t="s">
        <v>145</v>
      </c>
      <c r="N204" s="2" t="s">
        <v>120</v>
      </c>
      <c r="O204" s="2" t="s">
        <v>156</v>
      </c>
      <c r="P204" s="2"/>
      <c r="Q204" s="2" t="s">
        <v>228</v>
      </c>
      <c r="R204" s="16">
        <v>541.25</v>
      </c>
      <c r="S204" s="16">
        <v>0</v>
      </c>
      <c r="T204" s="16">
        <f t="shared" si="40"/>
        <v>-1591.58</v>
      </c>
      <c r="U204" s="16">
        <v>541.25</v>
      </c>
      <c r="V204" s="16">
        <v>541.25</v>
      </c>
      <c r="W204" s="16">
        <v>0</v>
      </c>
      <c r="X204" s="17">
        <v>0</v>
      </c>
      <c r="Y204" s="2"/>
      <c r="Z204" s="2" t="s">
        <v>214</v>
      </c>
      <c r="AA204" s="2" t="s">
        <v>116</v>
      </c>
      <c r="AB204" s="2" t="s">
        <v>98</v>
      </c>
      <c r="AC204" s="2" t="s">
        <v>219</v>
      </c>
    </row>
    <row r="205" spans="1:29" x14ac:dyDescent="0.25">
      <c r="A205">
        <f t="shared" si="34"/>
        <v>45435</v>
      </c>
      <c r="B205">
        <f t="shared" si="41"/>
        <v>90</v>
      </c>
      <c r="C205" s="27" t="str">
        <f>INDEX(ChartOfAccounts!B:B,MATCH('Xero Demo Data'!B205,ChartOfAccounts!A:A,0))</f>
        <v>Business Bank Account</v>
      </c>
      <c r="D205" s="25">
        <f t="shared" si="35"/>
        <v>45435</v>
      </c>
      <c r="E205" s="27" t="str">
        <f t="shared" si="42"/>
        <v>JD</v>
      </c>
      <c r="F205" t="str">
        <f t="shared" si="36"/>
        <v>Hamilton Smith Ltd</v>
      </c>
      <c r="G205" t="str">
        <f t="shared" si="37"/>
        <v>Payment: Hamilton Smith Ltd</v>
      </c>
      <c r="H205" t="str">
        <f t="shared" si="38"/>
        <v>0012</v>
      </c>
      <c r="I205" s="26">
        <f t="shared" si="39"/>
        <v>-541.25</v>
      </c>
      <c r="K205" s="15">
        <v>45435</v>
      </c>
      <c r="L205" s="2" t="s">
        <v>124</v>
      </c>
      <c r="M205" s="2" t="s">
        <v>143</v>
      </c>
      <c r="N205" s="2" t="s">
        <v>120</v>
      </c>
      <c r="O205" s="2" t="s">
        <v>157</v>
      </c>
      <c r="P205" s="2"/>
      <c r="Q205" s="2" t="s">
        <v>229</v>
      </c>
      <c r="R205" s="16">
        <v>541.25</v>
      </c>
      <c r="S205" s="16">
        <v>0</v>
      </c>
      <c r="T205" s="16">
        <f t="shared" si="40"/>
        <v>-1050.33</v>
      </c>
      <c r="U205" s="16">
        <v>541.25</v>
      </c>
      <c r="V205" s="16">
        <v>541.25</v>
      </c>
      <c r="W205" s="16">
        <v>0</v>
      </c>
      <c r="X205" s="17">
        <v>0</v>
      </c>
      <c r="Y205" s="2"/>
      <c r="Z205" s="2" t="s">
        <v>214</v>
      </c>
      <c r="AA205" s="2" t="s">
        <v>116</v>
      </c>
      <c r="AB205" s="2" t="s">
        <v>117</v>
      </c>
      <c r="AC205" s="2" t="s">
        <v>219</v>
      </c>
    </row>
    <row r="206" spans="1:29" x14ac:dyDescent="0.25">
      <c r="A206">
        <f t="shared" si="34"/>
        <v>45438</v>
      </c>
      <c r="B206">
        <f t="shared" si="41"/>
        <v>90</v>
      </c>
      <c r="C206" s="27" t="str">
        <f>INDEX(ChartOfAccounts!B:B,MATCH('Xero Demo Data'!B206,ChartOfAccounts!A:A,0))</f>
        <v>Business Bank Account</v>
      </c>
      <c r="D206" s="25">
        <f t="shared" si="35"/>
        <v>45438</v>
      </c>
      <c r="E206" s="27" t="str">
        <f t="shared" si="42"/>
        <v>JC</v>
      </c>
      <c r="F206" t="str">
        <f t="shared" si="36"/>
        <v>Woolworths Market</v>
      </c>
      <c r="G206" t="str">
        <f t="shared" si="37"/>
        <v>Woolworths Market</v>
      </c>
      <c r="H206" t="str">
        <f t="shared" si="38"/>
        <v>-</v>
      </c>
      <c r="I206" s="26">
        <f t="shared" si="39"/>
        <v>65.2</v>
      </c>
      <c r="K206" s="15">
        <v>45438</v>
      </c>
      <c r="L206" s="2" t="s">
        <v>207</v>
      </c>
      <c r="M206" s="2" t="s">
        <v>230</v>
      </c>
      <c r="N206" s="2"/>
      <c r="O206" s="2" t="s">
        <v>230</v>
      </c>
      <c r="P206" s="2"/>
      <c r="Q206" s="2"/>
      <c r="R206" s="16">
        <v>0</v>
      </c>
      <c r="S206" s="16">
        <v>65.2</v>
      </c>
      <c r="T206" s="16">
        <f t="shared" si="40"/>
        <v>-1115.53</v>
      </c>
      <c r="U206" s="16">
        <v>-65.2</v>
      </c>
      <c r="V206" s="16">
        <v>-65.2</v>
      </c>
      <c r="W206" s="16">
        <v>0</v>
      </c>
      <c r="X206" s="17">
        <v>0</v>
      </c>
      <c r="Y206" s="2"/>
      <c r="Z206" s="2" t="s">
        <v>214</v>
      </c>
      <c r="AA206" s="2" t="s">
        <v>116</v>
      </c>
      <c r="AB206" s="2"/>
      <c r="AC206" s="2" t="s">
        <v>83</v>
      </c>
    </row>
    <row r="207" spans="1:29" x14ac:dyDescent="0.25">
      <c r="A207">
        <f t="shared" si="34"/>
        <v>45439</v>
      </c>
      <c r="B207">
        <f t="shared" si="41"/>
        <v>90</v>
      </c>
      <c r="C207" s="27" t="str">
        <f>INDEX(ChartOfAccounts!B:B,MATCH('Xero Demo Data'!B207,ChartOfAccounts!A:A,0))</f>
        <v>Business Bank Account</v>
      </c>
      <c r="D207" s="25">
        <f t="shared" si="35"/>
        <v>45439</v>
      </c>
      <c r="E207" s="27" t="str">
        <f t="shared" si="42"/>
        <v>JC</v>
      </c>
      <c r="F207" t="str">
        <f t="shared" si="36"/>
        <v>Berry Brew</v>
      </c>
      <c r="G207" t="str">
        <f t="shared" si="37"/>
        <v>Berry Brew</v>
      </c>
      <c r="H207" t="str">
        <f t="shared" si="38"/>
        <v>-</v>
      </c>
      <c r="I207" s="26">
        <f t="shared" si="39"/>
        <v>15.6</v>
      </c>
      <c r="K207" s="15">
        <v>45439</v>
      </c>
      <c r="L207" s="2" t="s">
        <v>207</v>
      </c>
      <c r="M207" s="2" t="s">
        <v>231</v>
      </c>
      <c r="N207" s="2"/>
      <c r="O207" s="2" t="s">
        <v>231</v>
      </c>
      <c r="P207" s="2"/>
      <c r="Q207" s="2"/>
      <c r="R207" s="16">
        <v>0</v>
      </c>
      <c r="S207" s="16">
        <v>15.6</v>
      </c>
      <c r="T207" s="16">
        <f t="shared" si="40"/>
        <v>-1131.1299999999999</v>
      </c>
      <c r="U207" s="16">
        <v>-15.6</v>
      </c>
      <c r="V207" s="16">
        <v>-15.6</v>
      </c>
      <c r="W207" s="16">
        <v>0</v>
      </c>
      <c r="X207" s="17">
        <v>0</v>
      </c>
      <c r="Y207" s="2"/>
      <c r="Z207" s="2" t="s">
        <v>214</v>
      </c>
      <c r="AA207" s="2" t="s">
        <v>116</v>
      </c>
      <c r="AB207" s="2"/>
      <c r="AC207" s="2" t="s">
        <v>232</v>
      </c>
    </row>
    <row r="208" spans="1:29" x14ac:dyDescent="0.25">
      <c r="A208">
        <f t="shared" si="34"/>
        <v>45446</v>
      </c>
      <c r="B208">
        <f t="shared" si="41"/>
        <v>90</v>
      </c>
      <c r="C208" s="27" t="str">
        <f>INDEX(ChartOfAccounts!B:B,MATCH('Xero Demo Data'!B208,ChartOfAccounts!A:A,0))</f>
        <v>Business Bank Account</v>
      </c>
      <c r="D208" s="25">
        <f t="shared" si="35"/>
        <v>45446</v>
      </c>
      <c r="E208" s="27" t="str">
        <f t="shared" si="42"/>
        <v>JD</v>
      </c>
      <c r="F208" t="str">
        <f t="shared" si="36"/>
        <v>Bank West</v>
      </c>
      <c r="G208" t="str">
        <f t="shared" si="37"/>
        <v>Payment: Bank West</v>
      </c>
      <c r="H208" t="str">
        <f t="shared" si="38"/>
        <v>0019</v>
      </c>
      <c r="I208" s="26">
        <f t="shared" si="39"/>
        <v>-1500</v>
      </c>
      <c r="K208" s="15">
        <v>45446</v>
      </c>
      <c r="L208" s="2" t="s">
        <v>124</v>
      </c>
      <c r="M208" s="2" t="s">
        <v>158</v>
      </c>
      <c r="N208" s="2" t="s">
        <v>120</v>
      </c>
      <c r="O208" s="2" t="s">
        <v>160</v>
      </c>
      <c r="P208" s="2"/>
      <c r="Q208" s="2" t="s">
        <v>233</v>
      </c>
      <c r="R208" s="16">
        <v>1500</v>
      </c>
      <c r="S208" s="16">
        <v>0</v>
      </c>
      <c r="T208" s="16">
        <f t="shared" si="40"/>
        <v>368.87000000000012</v>
      </c>
      <c r="U208" s="16">
        <v>1500</v>
      </c>
      <c r="V208" s="16">
        <v>1500</v>
      </c>
      <c r="W208" s="16">
        <v>0</v>
      </c>
      <c r="X208" s="17">
        <v>0</v>
      </c>
      <c r="Y208" s="2"/>
      <c r="Z208" s="2" t="s">
        <v>214</v>
      </c>
      <c r="AA208" s="2" t="s">
        <v>116</v>
      </c>
      <c r="AB208" s="2" t="s">
        <v>133</v>
      </c>
      <c r="AC208" s="2" t="s">
        <v>219</v>
      </c>
    </row>
    <row r="209" spans="1:29" x14ac:dyDescent="0.25">
      <c r="A209">
        <f t="shared" ref="A209:A272" si="43">IFERROR(IF(K209=0,"",VALUE(K209)),"")</f>
        <v>45448</v>
      </c>
      <c r="B209">
        <f t="shared" si="41"/>
        <v>90</v>
      </c>
      <c r="C209" s="27" t="str">
        <f>INDEX(ChartOfAccounts!B:B,MATCH('Xero Demo Data'!B209,ChartOfAccounts!A:A,0))</f>
        <v>Business Bank Account</v>
      </c>
      <c r="D209" s="25">
        <f t="shared" ref="D209:D272" si="44">K209</f>
        <v>45448</v>
      </c>
      <c r="E209" s="27" t="str">
        <f t="shared" si="42"/>
        <v>JC</v>
      </c>
      <c r="F209" t="str">
        <f t="shared" ref="F209:F272" si="45">M209</f>
        <v>Melrose Parking</v>
      </c>
      <c r="G209" t="str">
        <f t="shared" ref="G209:G272" si="46">O209</f>
        <v>Melrose Parking</v>
      </c>
      <c r="H209" t="str">
        <f t="shared" ref="H209:H272" si="47">IF(Q209="","-",Q209)</f>
        <v>Chq 409</v>
      </c>
      <c r="I209" s="26">
        <f t="shared" ref="I209:I272" si="48">-R209+S209</f>
        <v>148.5</v>
      </c>
      <c r="K209" s="15">
        <v>45448</v>
      </c>
      <c r="L209" s="2" t="s">
        <v>207</v>
      </c>
      <c r="M209" s="2" t="s">
        <v>234</v>
      </c>
      <c r="N209" s="2"/>
      <c r="O209" s="2" t="s">
        <v>234</v>
      </c>
      <c r="P209" s="2" t="s">
        <v>235</v>
      </c>
      <c r="Q209" s="2" t="s">
        <v>235</v>
      </c>
      <c r="R209" s="16">
        <v>0</v>
      </c>
      <c r="S209" s="16">
        <v>148.5</v>
      </c>
      <c r="T209" s="16">
        <f t="shared" si="40"/>
        <v>220.37000000000012</v>
      </c>
      <c r="U209" s="16">
        <v>-148.5</v>
      </c>
      <c r="V209" s="16">
        <v>-148.5</v>
      </c>
      <c r="W209" s="16">
        <v>0</v>
      </c>
      <c r="X209" s="17">
        <v>0</v>
      </c>
      <c r="Y209" s="2"/>
      <c r="Z209" s="2" t="s">
        <v>214</v>
      </c>
      <c r="AA209" s="2" t="s">
        <v>116</v>
      </c>
      <c r="AB209" s="2" t="s">
        <v>98</v>
      </c>
      <c r="AC209" s="2" t="s">
        <v>236</v>
      </c>
    </row>
    <row r="210" spans="1:29" x14ac:dyDescent="0.25">
      <c r="A210">
        <f t="shared" si="43"/>
        <v>45453</v>
      </c>
      <c r="B210">
        <f t="shared" si="41"/>
        <v>90</v>
      </c>
      <c r="C210" s="27" t="str">
        <f>INDEX(ChartOfAccounts!B:B,MATCH('Xero Demo Data'!B210,ChartOfAccounts!A:A,0))</f>
        <v>Business Bank Account</v>
      </c>
      <c r="D210" s="25">
        <f t="shared" si="44"/>
        <v>45453</v>
      </c>
      <c r="E210" s="27" t="str">
        <f t="shared" si="42"/>
        <v>JC</v>
      </c>
      <c r="F210" t="str">
        <f t="shared" si="45"/>
        <v>Espresso 31</v>
      </c>
      <c r="G210" t="str">
        <f t="shared" si="46"/>
        <v>Espresso 31</v>
      </c>
      <c r="H210" t="str">
        <f t="shared" si="47"/>
        <v>-</v>
      </c>
      <c r="I210" s="26">
        <f t="shared" si="48"/>
        <v>16</v>
      </c>
      <c r="K210" s="15">
        <v>45453</v>
      </c>
      <c r="L210" s="2" t="s">
        <v>207</v>
      </c>
      <c r="M210" s="2" t="s">
        <v>237</v>
      </c>
      <c r="N210" s="2"/>
      <c r="O210" s="2" t="s">
        <v>237</v>
      </c>
      <c r="P210" s="2"/>
      <c r="Q210" s="2"/>
      <c r="R210" s="16">
        <v>0</v>
      </c>
      <c r="S210" s="16">
        <v>16</v>
      </c>
      <c r="T210" s="16">
        <f t="shared" si="40"/>
        <v>204.37000000000012</v>
      </c>
      <c r="U210" s="16">
        <v>-16</v>
      </c>
      <c r="V210" s="16">
        <v>-16</v>
      </c>
      <c r="W210" s="16">
        <v>0</v>
      </c>
      <c r="X210" s="17">
        <v>0</v>
      </c>
      <c r="Y210" s="2"/>
      <c r="Z210" s="2" t="s">
        <v>214</v>
      </c>
      <c r="AA210" s="2" t="s">
        <v>116</v>
      </c>
      <c r="AB210" s="2"/>
      <c r="AC210" s="2" t="s">
        <v>232</v>
      </c>
    </row>
    <row r="211" spans="1:29" x14ac:dyDescent="0.25">
      <c r="A211">
        <f t="shared" si="43"/>
        <v>45456</v>
      </c>
      <c r="B211">
        <f t="shared" si="41"/>
        <v>90</v>
      </c>
      <c r="C211" s="27" t="str">
        <f>INDEX(ChartOfAccounts!B:B,MATCH('Xero Demo Data'!B211,ChartOfAccounts!A:A,0))</f>
        <v>Business Bank Account</v>
      </c>
      <c r="D211" s="25">
        <f t="shared" si="44"/>
        <v>45456</v>
      </c>
      <c r="E211" s="27" t="str">
        <f t="shared" si="42"/>
        <v>JC</v>
      </c>
      <c r="F211" t="str">
        <f t="shared" si="45"/>
        <v>Brunswick Petals</v>
      </c>
      <c r="G211" t="str">
        <f t="shared" si="46"/>
        <v>Brunswick Petals</v>
      </c>
      <c r="H211" t="str">
        <f t="shared" si="47"/>
        <v>-</v>
      </c>
      <c r="I211" s="26">
        <f t="shared" si="48"/>
        <v>50</v>
      </c>
      <c r="K211" s="15">
        <v>45456</v>
      </c>
      <c r="L211" s="2" t="s">
        <v>207</v>
      </c>
      <c r="M211" s="2" t="s">
        <v>238</v>
      </c>
      <c r="N211" s="2"/>
      <c r="O211" s="2" t="s">
        <v>238</v>
      </c>
      <c r="P211" s="2"/>
      <c r="Q211" s="2"/>
      <c r="R211" s="16">
        <v>0</v>
      </c>
      <c r="S211" s="16">
        <v>50</v>
      </c>
      <c r="T211" s="16">
        <f t="shared" si="40"/>
        <v>154.37000000000012</v>
      </c>
      <c r="U211" s="16">
        <v>-50</v>
      </c>
      <c r="V211" s="16">
        <v>-50</v>
      </c>
      <c r="W211" s="16">
        <v>0</v>
      </c>
      <c r="X211" s="17">
        <v>0</v>
      </c>
      <c r="Y211" s="2"/>
      <c r="Z211" s="2" t="s">
        <v>214</v>
      </c>
      <c r="AA211" s="2" t="s">
        <v>116</v>
      </c>
      <c r="AB211" s="2"/>
      <c r="AC211" s="2" t="s">
        <v>83</v>
      </c>
    </row>
    <row r="212" spans="1:29" x14ac:dyDescent="0.25">
      <c r="A212">
        <f t="shared" si="43"/>
        <v>45457</v>
      </c>
      <c r="B212">
        <f t="shared" si="41"/>
        <v>90</v>
      </c>
      <c r="C212" s="27" t="str">
        <f>INDEX(ChartOfAccounts!B:B,MATCH('Xero Demo Data'!B212,ChartOfAccounts!A:A,0))</f>
        <v>Business Bank Account</v>
      </c>
      <c r="D212" s="25">
        <f t="shared" si="44"/>
        <v>45457</v>
      </c>
      <c r="E212" s="27" t="str">
        <f t="shared" si="42"/>
        <v>JC</v>
      </c>
      <c r="F212" t="str">
        <f t="shared" si="45"/>
        <v>Mobil</v>
      </c>
      <c r="G212" t="str">
        <f t="shared" si="46"/>
        <v>Mobil</v>
      </c>
      <c r="H212" t="str">
        <f t="shared" si="47"/>
        <v>-</v>
      </c>
      <c r="I212" s="26">
        <f t="shared" si="48"/>
        <v>70.8</v>
      </c>
      <c r="K212" s="15">
        <v>45457</v>
      </c>
      <c r="L212" s="2" t="s">
        <v>207</v>
      </c>
      <c r="M212" s="2" t="s">
        <v>239</v>
      </c>
      <c r="N212" s="2"/>
      <c r="O212" s="2" t="s">
        <v>239</v>
      </c>
      <c r="P212" s="2"/>
      <c r="Q212" s="2"/>
      <c r="R212" s="16">
        <v>0</v>
      </c>
      <c r="S212" s="16">
        <v>70.8</v>
      </c>
      <c r="T212" s="16">
        <f t="shared" si="40"/>
        <v>83.570000000000121</v>
      </c>
      <c r="U212" s="16">
        <v>-70.8</v>
      </c>
      <c r="V212" s="16">
        <v>-70.8</v>
      </c>
      <c r="W212" s="16">
        <v>0</v>
      </c>
      <c r="X212" s="17">
        <v>0</v>
      </c>
      <c r="Y212" s="2"/>
      <c r="Z212" s="2" t="s">
        <v>214</v>
      </c>
      <c r="AA212" s="2" t="s">
        <v>116</v>
      </c>
      <c r="AB212" s="2"/>
      <c r="AC212" s="2" t="s">
        <v>236</v>
      </c>
    </row>
    <row r="213" spans="1:29" x14ac:dyDescent="0.25">
      <c r="A213">
        <f t="shared" si="43"/>
        <v>45457</v>
      </c>
      <c r="B213">
        <f t="shared" si="41"/>
        <v>90</v>
      </c>
      <c r="C213" s="27" t="str">
        <f>INDEX(ChartOfAccounts!B:B,MATCH('Xero Demo Data'!B213,ChartOfAccounts!A:A,0))</f>
        <v>Business Bank Account</v>
      </c>
      <c r="D213" s="25">
        <f t="shared" si="44"/>
        <v>45457</v>
      </c>
      <c r="E213" s="27" t="str">
        <f t="shared" si="42"/>
        <v>JD</v>
      </c>
      <c r="F213" t="str">
        <f t="shared" si="45"/>
        <v>Ridgeway University</v>
      </c>
      <c r="G213" t="str">
        <f t="shared" si="46"/>
        <v>Payment: Ridgeway University</v>
      </c>
      <c r="H213" t="str">
        <f t="shared" si="47"/>
        <v>INV-0011</v>
      </c>
      <c r="I213" s="26">
        <f t="shared" si="48"/>
        <v>-2500</v>
      </c>
      <c r="K213" s="15">
        <v>45457</v>
      </c>
      <c r="L213" s="2" t="s">
        <v>124</v>
      </c>
      <c r="M213" s="2" t="s">
        <v>119</v>
      </c>
      <c r="N213" s="2" t="s">
        <v>120</v>
      </c>
      <c r="O213" s="2" t="s">
        <v>126</v>
      </c>
      <c r="P213" s="2"/>
      <c r="Q213" s="2" t="s">
        <v>161</v>
      </c>
      <c r="R213" s="16">
        <v>2500</v>
      </c>
      <c r="S213" s="16">
        <v>0</v>
      </c>
      <c r="T213" s="16">
        <f t="shared" si="40"/>
        <v>2583.5700000000002</v>
      </c>
      <c r="U213" s="16">
        <v>2500</v>
      </c>
      <c r="V213" s="16">
        <v>2500</v>
      </c>
      <c r="W213" s="16">
        <v>0</v>
      </c>
      <c r="X213" s="17">
        <v>0</v>
      </c>
      <c r="Y213" s="2"/>
      <c r="Z213" s="2" t="s">
        <v>214</v>
      </c>
      <c r="AA213" s="2" t="s">
        <v>116</v>
      </c>
      <c r="AB213" s="2" t="s">
        <v>133</v>
      </c>
      <c r="AC213" s="2" t="s">
        <v>219</v>
      </c>
    </row>
    <row r="214" spans="1:29" x14ac:dyDescent="0.25">
      <c r="A214">
        <f t="shared" si="43"/>
        <v>45460</v>
      </c>
      <c r="B214">
        <f t="shared" si="41"/>
        <v>90</v>
      </c>
      <c r="C214" s="27" t="str">
        <f>INDEX(ChartOfAccounts!B:B,MATCH('Xero Demo Data'!B214,ChartOfAccounts!A:A,0))</f>
        <v>Business Bank Account</v>
      </c>
      <c r="D214" s="25">
        <f t="shared" si="44"/>
        <v>45460</v>
      </c>
      <c r="E214" s="27" t="str">
        <f t="shared" si="42"/>
        <v>JD</v>
      </c>
      <c r="F214" t="str">
        <f t="shared" si="45"/>
        <v>City Agency</v>
      </c>
      <c r="G214" t="str">
        <f t="shared" si="46"/>
        <v>Payment: City Agency</v>
      </c>
      <c r="H214" t="str">
        <f t="shared" si="47"/>
        <v>INV-0018</v>
      </c>
      <c r="I214" s="26">
        <f t="shared" si="48"/>
        <v>-329.8</v>
      </c>
      <c r="K214" s="15">
        <v>45460</v>
      </c>
      <c r="L214" s="2" t="s">
        <v>124</v>
      </c>
      <c r="M214" s="2" t="s">
        <v>162</v>
      </c>
      <c r="N214" s="2" t="s">
        <v>120</v>
      </c>
      <c r="O214" s="2" t="s">
        <v>168</v>
      </c>
      <c r="P214" s="2"/>
      <c r="Q214" s="2" t="s">
        <v>163</v>
      </c>
      <c r="R214" s="16">
        <v>329.8</v>
      </c>
      <c r="S214" s="16">
        <v>0</v>
      </c>
      <c r="T214" s="16">
        <f t="shared" si="40"/>
        <v>2913.3700000000003</v>
      </c>
      <c r="U214" s="16">
        <v>329.8</v>
      </c>
      <c r="V214" s="16">
        <v>329.8</v>
      </c>
      <c r="W214" s="16">
        <v>0</v>
      </c>
      <c r="X214" s="17">
        <v>0</v>
      </c>
      <c r="Y214" s="2"/>
      <c r="Z214" s="2" t="s">
        <v>214</v>
      </c>
      <c r="AA214" s="2" t="s">
        <v>116</v>
      </c>
      <c r="AB214" s="2" t="s">
        <v>91</v>
      </c>
      <c r="AC214" s="2" t="s">
        <v>219</v>
      </c>
    </row>
    <row r="215" spans="1:29" x14ac:dyDescent="0.25">
      <c r="A215">
        <f t="shared" si="43"/>
        <v>45460</v>
      </c>
      <c r="B215">
        <f t="shared" si="41"/>
        <v>90</v>
      </c>
      <c r="C215" s="27" t="str">
        <f>INDEX(ChartOfAccounts!B:B,MATCH('Xero Demo Data'!B215,ChartOfAccounts!A:A,0))</f>
        <v>Business Bank Account</v>
      </c>
      <c r="D215" s="25">
        <f t="shared" si="44"/>
        <v>45460</v>
      </c>
      <c r="E215" s="27" t="str">
        <f t="shared" si="42"/>
        <v>JC</v>
      </c>
      <c r="F215" t="str">
        <f t="shared" si="45"/>
        <v>PC Complete</v>
      </c>
      <c r="G215" t="str">
        <f t="shared" si="46"/>
        <v>Payment: PC Complete</v>
      </c>
      <c r="H215" t="str">
        <f t="shared" si="47"/>
        <v>720-2</v>
      </c>
      <c r="I215" s="26">
        <f t="shared" si="48"/>
        <v>1463.88</v>
      </c>
      <c r="K215" s="15">
        <v>45460</v>
      </c>
      <c r="L215" s="2" t="s">
        <v>58</v>
      </c>
      <c r="M215" s="2" t="s">
        <v>71</v>
      </c>
      <c r="N215" s="2"/>
      <c r="O215" s="2" t="s">
        <v>75</v>
      </c>
      <c r="P215" s="2"/>
      <c r="Q215" s="2" t="s">
        <v>87</v>
      </c>
      <c r="R215" s="16">
        <v>0</v>
      </c>
      <c r="S215" s="16">
        <v>1463.88</v>
      </c>
      <c r="T215" s="16">
        <f t="shared" si="40"/>
        <v>1449.4900000000002</v>
      </c>
      <c r="U215" s="16">
        <v>-1463.88</v>
      </c>
      <c r="V215" s="16">
        <v>-1463.88</v>
      </c>
      <c r="W215" s="16">
        <v>0</v>
      </c>
      <c r="X215" s="17">
        <v>0</v>
      </c>
      <c r="Y215" s="2"/>
      <c r="Z215" s="2" t="s">
        <v>214</v>
      </c>
      <c r="AA215" s="2" t="s">
        <v>116</v>
      </c>
      <c r="AB215" s="2"/>
      <c r="AC215" s="2" t="s">
        <v>215</v>
      </c>
    </row>
    <row r="216" spans="1:29" x14ac:dyDescent="0.25">
      <c r="A216">
        <f t="shared" si="43"/>
        <v>45460</v>
      </c>
      <c r="B216">
        <f t="shared" si="41"/>
        <v>90</v>
      </c>
      <c r="C216" s="27" t="str">
        <f>INDEX(ChartOfAccounts!B:B,MATCH('Xero Demo Data'!B216,ChartOfAccounts!A:A,0))</f>
        <v>Business Bank Account</v>
      </c>
      <c r="D216" s="25">
        <f t="shared" si="44"/>
        <v>45460</v>
      </c>
      <c r="E216" s="27" t="str">
        <f t="shared" si="42"/>
        <v>JC</v>
      </c>
      <c r="F216" t="str">
        <f t="shared" si="45"/>
        <v>Ridgeway Bank</v>
      </c>
      <c r="G216" t="str">
        <f t="shared" si="46"/>
        <v>Ridgeway Bank</v>
      </c>
      <c r="H216" t="str">
        <f t="shared" si="47"/>
        <v>-</v>
      </c>
      <c r="I216" s="26">
        <f t="shared" si="48"/>
        <v>15</v>
      </c>
      <c r="K216" s="15">
        <v>45460</v>
      </c>
      <c r="L216" s="2" t="s">
        <v>207</v>
      </c>
      <c r="M216" s="2" t="s">
        <v>208</v>
      </c>
      <c r="N216" s="2"/>
      <c r="O216" s="2" t="s">
        <v>208</v>
      </c>
      <c r="P216" s="2"/>
      <c r="Q216" s="2"/>
      <c r="R216" s="16">
        <v>0</v>
      </c>
      <c r="S216" s="16">
        <v>15</v>
      </c>
      <c r="T216" s="16">
        <f t="shared" si="40"/>
        <v>1434.4900000000002</v>
      </c>
      <c r="U216" s="16">
        <v>-15</v>
      </c>
      <c r="V216" s="16">
        <v>-15</v>
      </c>
      <c r="W216" s="16">
        <v>0</v>
      </c>
      <c r="X216" s="17">
        <v>0</v>
      </c>
      <c r="Y216" s="2"/>
      <c r="Z216" s="2" t="s">
        <v>214</v>
      </c>
      <c r="AA216" s="2" t="s">
        <v>116</v>
      </c>
      <c r="AB216" s="2"/>
      <c r="AC216" s="2" t="s">
        <v>221</v>
      </c>
    </row>
    <row r="217" spans="1:29" x14ac:dyDescent="0.25">
      <c r="A217">
        <f t="shared" si="43"/>
        <v>45460</v>
      </c>
      <c r="B217">
        <f t="shared" si="41"/>
        <v>90</v>
      </c>
      <c r="C217" s="27" t="str">
        <f>INDEX(ChartOfAccounts!B:B,MATCH('Xero Demo Data'!B217,ChartOfAccounts!A:A,0))</f>
        <v>Business Bank Account</v>
      </c>
      <c r="D217" s="25">
        <f t="shared" si="44"/>
        <v>45460</v>
      </c>
      <c r="E217" s="27" t="str">
        <f t="shared" si="42"/>
        <v>JC</v>
      </c>
      <c r="F217" t="str">
        <f t="shared" si="45"/>
        <v>Truxton Property Management</v>
      </c>
      <c r="G217" t="str">
        <f t="shared" si="46"/>
        <v>Payment: Truxton Property Management</v>
      </c>
      <c r="H217" t="str">
        <f t="shared" si="47"/>
        <v>RPT469-1</v>
      </c>
      <c r="I217" s="26">
        <f t="shared" si="48"/>
        <v>1181.25</v>
      </c>
      <c r="K217" s="15">
        <v>45460</v>
      </c>
      <c r="L217" s="2" t="s">
        <v>58</v>
      </c>
      <c r="M217" s="2" t="s">
        <v>65</v>
      </c>
      <c r="N217" s="2"/>
      <c r="O217" s="2" t="s">
        <v>74</v>
      </c>
      <c r="P217" s="2"/>
      <c r="Q217" s="2" t="s">
        <v>66</v>
      </c>
      <c r="R217" s="16">
        <v>0</v>
      </c>
      <c r="S217" s="16">
        <v>1181.25</v>
      </c>
      <c r="T217" s="16">
        <f t="shared" si="40"/>
        <v>253.24000000000024</v>
      </c>
      <c r="U217" s="16">
        <v>-1181.25</v>
      </c>
      <c r="V217" s="16">
        <v>-1181.25</v>
      </c>
      <c r="W217" s="16">
        <v>0</v>
      </c>
      <c r="X217" s="17">
        <v>0</v>
      </c>
      <c r="Y217" s="2"/>
      <c r="Z217" s="2" t="s">
        <v>214</v>
      </c>
      <c r="AA217" s="2" t="s">
        <v>116</v>
      </c>
      <c r="AB217" s="2"/>
      <c r="AC217" s="2" t="s">
        <v>215</v>
      </c>
    </row>
    <row r="218" spans="1:29" x14ac:dyDescent="0.25">
      <c r="A218">
        <f t="shared" si="43"/>
        <v>45487</v>
      </c>
      <c r="B218">
        <f t="shared" si="41"/>
        <v>90</v>
      </c>
      <c r="C218" s="27" t="str">
        <f>INDEX(ChartOfAccounts!B:B,MATCH('Xero Demo Data'!B218,ChartOfAccounts!A:A,0))</f>
        <v>Business Bank Account</v>
      </c>
      <c r="D218" s="25">
        <f t="shared" si="44"/>
        <v>45487</v>
      </c>
      <c r="E218" s="27" t="str">
        <f t="shared" si="42"/>
        <v>JC</v>
      </c>
      <c r="F218" t="str">
        <f t="shared" si="45"/>
        <v>PowerDirect</v>
      </c>
      <c r="G218" t="str">
        <f t="shared" si="46"/>
        <v>Payment: PowerDirect</v>
      </c>
      <c r="H218" t="str">
        <f t="shared" si="47"/>
        <v>RPT445-1</v>
      </c>
      <c r="I218" s="26">
        <f t="shared" si="48"/>
        <v>108.6</v>
      </c>
      <c r="K218" s="15">
        <v>45487</v>
      </c>
      <c r="L218" s="2" t="s">
        <v>58</v>
      </c>
      <c r="M218" s="2" t="s">
        <v>61</v>
      </c>
      <c r="N218" s="2"/>
      <c r="O218" s="2" t="s">
        <v>64</v>
      </c>
      <c r="P218" s="2"/>
      <c r="Q218" s="2" t="s">
        <v>62</v>
      </c>
      <c r="R218" s="16">
        <v>0</v>
      </c>
      <c r="S218" s="16">
        <v>108.6</v>
      </c>
      <c r="T218" s="16">
        <f t="shared" si="40"/>
        <v>144.64000000000024</v>
      </c>
      <c r="U218" s="16">
        <v>-108.6</v>
      </c>
      <c r="V218" s="16">
        <v>-108.6</v>
      </c>
      <c r="W218" s="16">
        <v>0</v>
      </c>
      <c r="X218" s="17">
        <v>0</v>
      </c>
      <c r="Y218" s="2"/>
      <c r="Z218" s="2" t="s">
        <v>214</v>
      </c>
      <c r="AA218" s="2" t="s">
        <v>116</v>
      </c>
      <c r="AB218" s="2"/>
      <c r="AC218" s="2" t="s">
        <v>215</v>
      </c>
    </row>
    <row r="219" spans="1:29" x14ac:dyDescent="0.25">
      <c r="A219">
        <f t="shared" si="43"/>
        <v>45487</v>
      </c>
      <c r="B219">
        <f t="shared" si="41"/>
        <v>90</v>
      </c>
      <c r="C219" s="27" t="str">
        <f>INDEX(ChartOfAccounts!B:B,MATCH('Xero Demo Data'!B219,ChartOfAccounts!A:A,0))</f>
        <v>Business Bank Account</v>
      </c>
      <c r="D219" s="25">
        <f t="shared" si="44"/>
        <v>45487</v>
      </c>
      <c r="E219" s="27" t="str">
        <f t="shared" si="42"/>
        <v>JD</v>
      </c>
      <c r="F219" t="str">
        <f t="shared" si="45"/>
        <v>Ridgeway University</v>
      </c>
      <c r="G219" t="str">
        <f t="shared" si="46"/>
        <v>Payment: Ridgeway University</v>
      </c>
      <c r="H219" t="str">
        <f t="shared" si="47"/>
        <v>INV-0020</v>
      </c>
      <c r="I219" s="26">
        <f t="shared" si="48"/>
        <v>-6187.5</v>
      </c>
      <c r="K219" s="15">
        <v>45487</v>
      </c>
      <c r="L219" s="2" t="s">
        <v>124</v>
      </c>
      <c r="M219" s="2" t="s">
        <v>119</v>
      </c>
      <c r="N219" s="2" t="s">
        <v>120</v>
      </c>
      <c r="O219" s="2" t="s">
        <v>126</v>
      </c>
      <c r="P219" s="2"/>
      <c r="Q219" s="2" t="s">
        <v>171</v>
      </c>
      <c r="R219" s="16">
        <v>6187.5</v>
      </c>
      <c r="S219" s="16">
        <v>0</v>
      </c>
      <c r="T219" s="16">
        <f t="shared" si="40"/>
        <v>6332.14</v>
      </c>
      <c r="U219" s="16">
        <v>6187.5</v>
      </c>
      <c r="V219" s="16">
        <v>6187.5</v>
      </c>
      <c r="W219" s="16">
        <v>0</v>
      </c>
      <c r="X219" s="17">
        <v>0</v>
      </c>
      <c r="Y219" s="2"/>
      <c r="Z219" s="2" t="s">
        <v>214</v>
      </c>
      <c r="AA219" s="2" t="s">
        <v>116</v>
      </c>
      <c r="AB219" s="2" t="s">
        <v>142</v>
      </c>
      <c r="AC219" s="2" t="s">
        <v>219</v>
      </c>
    </row>
    <row r="220" spans="1:29" x14ac:dyDescent="0.25">
      <c r="A220">
        <f t="shared" si="43"/>
        <v>45487</v>
      </c>
      <c r="B220">
        <f t="shared" si="41"/>
        <v>90</v>
      </c>
      <c r="C220" s="27" t="str">
        <f>INDEX(ChartOfAccounts!B:B,MATCH('Xero Demo Data'!B220,ChartOfAccounts!A:A,0))</f>
        <v>Business Bank Account</v>
      </c>
      <c r="D220" s="25">
        <f t="shared" si="44"/>
        <v>45487</v>
      </c>
      <c r="E220" s="27" t="str">
        <f t="shared" si="42"/>
        <v>JC</v>
      </c>
      <c r="F220" t="str">
        <f t="shared" si="45"/>
        <v>Net Connect</v>
      </c>
      <c r="G220" t="str">
        <f t="shared" si="46"/>
        <v>Payment: Net Connect</v>
      </c>
      <c r="H220" t="str">
        <f t="shared" si="47"/>
        <v>RPT489-1</v>
      </c>
      <c r="I220" s="26">
        <f t="shared" si="48"/>
        <v>51.5</v>
      </c>
      <c r="K220" s="15">
        <v>45487</v>
      </c>
      <c r="L220" s="2" t="s">
        <v>58</v>
      </c>
      <c r="M220" s="2" t="s">
        <v>68</v>
      </c>
      <c r="N220" s="2"/>
      <c r="O220" s="2" t="s">
        <v>80</v>
      </c>
      <c r="P220" s="2"/>
      <c r="Q220" s="2" t="s">
        <v>69</v>
      </c>
      <c r="R220" s="16">
        <v>0</v>
      </c>
      <c r="S220" s="16">
        <v>51.5</v>
      </c>
      <c r="T220" s="16">
        <f t="shared" si="40"/>
        <v>6280.64</v>
      </c>
      <c r="U220" s="16">
        <v>-51.5</v>
      </c>
      <c r="V220" s="16">
        <v>-51.5</v>
      </c>
      <c r="W220" s="16">
        <v>0</v>
      </c>
      <c r="X220" s="17">
        <v>0</v>
      </c>
      <c r="Y220" s="2"/>
      <c r="Z220" s="2" t="s">
        <v>214</v>
      </c>
      <c r="AA220" s="2" t="s">
        <v>116</v>
      </c>
      <c r="AB220" s="2"/>
      <c r="AC220" s="2" t="s">
        <v>215</v>
      </c>
    </row>
    <row r="221" spans="1:29" x14ac:dyDescent="0.25">
      <c r="A221">
        <f t="shared" si="43"/>
        <v>45487</v>
      </c>
      <c r="B221">
        <f t="shared" si="41"/>
        <v>90</v>
      </c>
      <c r="C221" s="27" t="str">
        <f>INDEX(ChartOfAccounts!B:B,MATCH('Xero Demo Data'!B221,ChartOfAccounts!A:A,0))</f>
        <v>Business Bank Account</v>
      </c>
      <c r="D221" s="25">
        <f t="shared" si="44"/>
        <v>45487</v>
      </c>
      <c r="E221" s="27" t="str">
        <f t="shared" si="42"/>
        <v>JC</v>
      </c>
      <c r="F221" t="str">
        <f t="shared" si="45"/>
        <v>Net Connect</v>
      </c>
      <c r="G221" t="str">
        <f t="shared" si="46"/>
        <v>Payment: Net Connect</v>
      </c>
      <c r="H221" t="str">
        <f t="shared" si="47"/>
        <v>RPT489-1</v>
      </c>
      <c r="I221" s="26">
        <f t="shared" si="48"/>
        <v>46.82</v>
      </c>
      <c r="K221" s="15">
        <v>45487</v>
      </c>
      <c r="L221" s="2" t="s">
        <v>58</v>
      </c>
      <c r="M221" s="2" t="s">
        <v>68</v>
      </c>
      <c r="N221" s="2"/>
      <c r="O221" s="2" t="s">
        <v>80</v>
      </c>
      <c r="P221" s="2"/>
      <c r="Q221" s="2" t="s">
        <v>69</v>
      </c>
      <c r="R221" s="16">
        <v>0</v>
      </c>
      <c r="S221" s="16">
        <v>46.82</v>
      </c>
      <c r="T221" s="16">
        <f t="shared" si="40"/>
        <v>6233.8200000000006</v>
      </c>
      <c r="U221" s="16">
        <v>-46.82</v>
      </c>
      <c r="V221" s="16">
        <v>-46.82</v>
      </c>
      <c r="W221" s="16">
        <v>0</v>
      </c>
      <c r="X221" s="17">
        <v>0</v>
      </c>
      <c r="Y221" s="2"/>
      <c r="Z221" s="2" t="s">
        <v>214</v>
      </c>
      <c r="AA221" s="2" t="s">
        <v>116</v>
      </c>
      <c r="AB221" s="2"/>
      <c r="AC221" s="2" t="s">
        <v>215</v>
      </c>
    </row>
    <row r="222" spans="1:29" x14ac:dyDescent="0.25">
      <c r="A222">
        <f t="shared" si="43"/>
        <v>45488</v>
      </c>
      <c r="B222">
        <f t="shared" si="41"/>
        <v>90</v>
      </c>
      <c r="C222" s="27" t="str">
        <f>INDEX(ChartOfAccounts!B:B,MATCH('Xero Demo Data'!B222,ChartOfAccounts!A:A,0))</f>
        <v>Business Bank Account</v>
      </c>
      <c r="D222" s="25">
        <f t="shared" si="44"/>
        <v>45488</v>
      </c>
      <c r="E222" s="27" t="str">
        <f t="shared" si="42"/>
        <v>JC</v>
      </c>
      <c r="F222" t="str">
        <f t="shared" si="45"/>
        <v>Swanston Security</v>
      </c>
      <c r="G222" t="str">
        <f t="shared" si="46"/>
        <v>Payment: Swanston Security</v>
      </c>
      <c r="H222" t="str">
        <f t="shared" si="47"/>
        <v>RPT429-1</v>
      </c>
      <c r="I222" s="26">
        <f t="shared" si="48"/>
        <v>59.54</v>
      </c>
      <c r="K222" s="15">
        <v>45488</v>
      </c>
      <c r="L222" s="2" t="s">
        <v>58</v>
      </c>
      <c r="M222" s="2" t="s">
        <v>81</v>
      </c>
      <c r="N222" s="2"/>
      <c r="O222" s="2" t="s">
        <v>100</v>
      </c>
      <c r="P222" s="2"/>
      <c r="Q222" s="2" t="s">
        <v>82</v>
      </c>
      <c r="R222" s="16">
        <v>0</v>
      </c>
      <c r="S222" s="16">
        <v>59.54</v>
      </c>
      <c r="T222" s="16">
        <f t="shared" si="40"/>
        <v>6174.2800000000007</v>
      </c>
      <c r="U222" s="16">
        <v>-59.54</v>
      </c>
      <c r="V222" s="16">
        <v>-59.54</v>
      </c>
      <c r="W222" s="16">
        <v>0</v>
      </c>
      <c r="X222" s="17">
        <v>0</v>
      </c>
      <c r="Y222" s="2"/>
      <c r="Z222" s="2" t="s">
        <v>214</v>
      </c>
      <c r="AA222" s="2" t="s">
        <v>116</v>
      </c>
      <c r="AB222" s="2"/>
      <c r="AC222" s="2" t="s">
        <v>215</v>
      </c>
    </row>
    <row r="223" spans="1:29" x14ac:dyDescent="0.25">
      <c r="A223">
        <f t="shared" si="43"/>
        <v>45488</v>
      </c>
      <c r="B223">
        <f t="shared" si="41"/>
        <v>90</v>
      </c>
      <c r="C223" s="27" t="str">
        <f>INDEX(ChartOfAccounts!B:B,MATCH('Xero Demo Data'!B223,ChartOfAccounts!A:A,0))</f>
        <v>Business Bank Account</v>
      </c>
      <c r="D223" s="25">
        <f t="shared" si="44"/>
        <v>45488</v>
      </c>
      <c r="E223" s="27" t="str">
        <f t="shared" si="42"/>
        <v>JC</v>
      </c>
      <c r="F223" t="str">
        <f t="shared" si="45"/>
        <v>Truxton Property Management</v>
      </c>
      <c r="G223" t="str">
        <f t="shared" si="46"/>
        <v>Payment: Truxton Property Management</v>
      </c>
      <c r="H223" t="str">
        <f t="shared" si="47"/>
        <v>RPT469-1</v>
      </c>
      <c r="I223" s="26">
        <f t="shared" si="48"/>
        <v>1181.25</v>
      </c>
      <c r="K223" s="15">
        <v>45488</v>
      </c>
      <c r="L223" s="2" t="s">
        <v>58</v>
      </c>
      <c r="M223" s="2" t="s">
        <v>65</v>
      </c>
      <c r="N223" s="2"/>
      <c r="O223" s="2" t="s">
        <v>74</v>
      </c>
      <c r="P223" s="2"/>
      <c r="Q223" s="2" t="s">
        <v>66</v>
      </c>
      <c r="R223" s="16">
        <v>0</v>
      </c>
      <c r="S223" s="16">
        <v>1181.25</v>
      </c>
      <c r="T223" s="16">
        <f t="shared" si="40"/>
        <v>4993.0300000000007</v>
      </c>
      <c r="U223" s="16">
        <v>-1181.25</v>
      </c>
      <c r="V223" s="16">
        <v>-1181.25</v>
      </c>
      <c r="W223" s="16">
        <v>0</v>
      </c>
      <c r="X223" s="17">
        <v>0</v>
      </c>
      <c r="Y223" s="2"/>
      <c r="Z223" s="2" t="s">
        <v>214</v>
      </c>
      <c r="AA223" s="2" t="s">
        <v>116</v>
      </c>
      <c r="AB223" s="2"/>
      <c r="AC223" s="2" t="s">
        <v>215</v>
      </c>
    </row>
    <row r="224" spans="1:29" x14ac:dyDescent="0.25">
      <c r="A224">
        <f t="shared" si="43"/>
        <v>45489</v>
      </c>
      <c r="B224">
        <f t="shared" si="41"/>
        <v>90</v>
      </c>
      <c r="C224" s="27" t="str">
        <f>INDEX(ChartOfAccounts!B:B,MATCH('Xero Demo Data'!B224,ChartOfAccounts!A:A,0))</f>
        <v>Business Bank Account</v>
      </c>
      <c r="D224" s="25">
        <f t="shared" si="44"/>
        <v>45489</v>
      </c>
      <c r="E224" s="27" t="str">
        <f t="shared" si="42"/>
        <v>JC</v>
      </c>
      <c r="F224" t="str">
        <f t="shared" si="45"/>
        <v>Xero</v>
      </c>
      <c r="G224" t="str">
        <f t="shared" si="46"/>
        <v>Payment: Xero</v>
      </c>
      <c r="H224" t="str">
        <f t="shared" si="47"/>
        <v>RPT402-1</v>
      </c>
      <c r="I224" s="26">
        <f t="shared" si="48"/>
        <v>56.35</v>
      </c>
      <c r="K224" s="15">
        <v>45489</v>
      </c>
      <c r="L224" s="2" t="s">
        <v>58</v>
      </c>
      <c r="M224" s="2" t="s">
        <v>76</v>
      </c>
      <c r="N224" s="2"/>
      <c r="O224" s="2" t="s">
        <v>77</v>
      </c>
      <c r="P224" s="2"/>
      <c r="Q224" s="2" t="s">
        <v>78</v>
      </c>
      <c r="R224" s="16">
        <v>0</v>
      </c>
      <c r="S224" s="16">
        <v>56.35</v>
      </c>
      <c r="T224" s="16">
        <f t="shared" si="40"/>
        <v>4936.68</v>
      </c>
      <c r="U224" s="16">
        <v>-56.35</v>
      </c>
      <c r="V224" s="16">
        <v>-56.35</v>
      </c>
      <c r="W224" s="16">
        <v>0</v>
      </c>
      <c r="X224" s="17">
        <v>0</v>
      </c>
      <c r="Y224" s="2"/>
      <c r="Z224" s="2" t="s">
        <v>214</v>
      </c>
      <c r="AA224" s="2" t="s">
        <v>116</v>
      </c>
      <c r="AB224" s="2"/>
      <c r="AC224" s="2" t="s">
        <v>215</v>
      </c>
    </row>
    <row r="225" spans="1:29" x14ac:dyDescent="0.25">
      <c r="A225">
        <f t="shared" si="43"/>
        <v>45490</v>
      </c>
      <c r="B225">
        <f t="shared" si="41"/>
        <v>90</v>
      </c>
      <c r="C225" s="27" t="str">
        <f>INDEX(ChartOfAccounts!B:B,MATCH('Xero Demo Data'!B225,ChartOfAccounts!A:A,0))</f>
        <v>Business Bank Account</v>
      </c>
      <c r="D225" s="25">
        <f t="shared" si="44"/>
        <v>45490</v>
      </c>
      <c r="E225" s="27" t="str">
        <f t="shared" si="42"/>
        <v>JD</v>
      </c>
      <c r="F225" t="str">
        <f t="shared" si="45"/>
        <v>Petrie McLoud Watson &amp; Associates</v>
      </c>
      <c r="G225" t="str">
        <f t="shared" si="46"/>
        <v>Payment: Petrie McLoud Watson &amp; Associates</v>
      </c>
      <c r="H225" t="str">
        <f t="shared" si="47"/>
        <v>INV-0022</v>
      </c>
      <c r="I225" s="26">
        <f t="shared" si="48"/>
        <v>-1407.25</v>
      </c>
      <c r="K225" s="15">
        <v>45490</v>
      </c>
      <c r="L225" s="2" t="s">
        <v>124</v>
      </c>
      <c r="M225" s="2" t="s">
        <v>175</v>
      </c>
      <c r="N225" s="2"/>
      <c r="O225" s="2" t="s">
        <v>188</v>
      </c>
      <c r="P225" s="2"/>
      <c r="Q225" s="2" t="s">
        <v>176</v>
      </c>
      <c r="R225" s="16">
        <v>1407.25</v>
      </c>
      <c r="S225" s="16">
        <v>0</v>
      </c>
      <c r="T225" s="16">
        <f t="shared" si="40"/>
        <v>6343.93</v>
      </c>
      <c r="U225" s="16">
        <v>1407.25</v>
      </c>
      <c r="V225" s="16">
        <v>1407.25</v>
      </c>
      <c r="W225" s="16">
        <v>0</v>
      </c>
      <c r="X225" s="17">
        <v>0</v>
      </c>
      <c r="Y225" s="2"/>
      <c r="Z225" s="2" t="s">
        <v>214</v>
      </c>
      <c r="AA225" s="2" t="s">
        <v>116</v>
      </c>
      <c r="AB225" s="2" t="s">
        <v>98</v>
      </c>
      <c r="AC225" s="2" t="s">
        <v>219</v>
      </c>
    </row>
    <row r="226" spans="1:29" x14ac:dyDescent="0.25">
      <c r="A226">
        <f t="shared" si="43"/>
        <v>45491</v>
      </c>
      <c r="B226">
        <f t="shared" si="41"/>
        <v>90</v>
      </c>
      <c r="C226" s="27" t="str">
        <f>INDEX(ChartOfAccounts!B:B,MATCH('Xero Demo Data'!B226,ChartOfAccounts!A:A,0))</f>
        <v>Business Bank Account</v>
      </c>
      <c r="D226" s="25">
        <f t="shared" si="44"/>
        <v>45491</v>
      </c>
      <c r="E226" s="27" t="str">
        <f t="shared" si="42"/>
        <v>JD</v>
      </c>
      <c r="F226" t="str">
        <f t="shared" si="45"/>
        <v>Boom FM</v>
      </c>
      <c r="G226" t="str">
        <f t="shared" si="46"/>
        <v>Payment: Boom FM</v>
      </c>
      <c r="H226" t="str">
        <f t="shared" si="47"/>
        <v>INV-0024</v>
      </c>
      <c r="I226" s="26">
        <f t="shared" si="48"/>
        <v>-1000</v>
      </c>
      <c r="K226" s="15">
        <v>45491</v>
      </c>
      <c r="L226" s="2" t="s">
        <v>124</v>
      </c>
      <c r="M226" s="2" t="s">
        <v>173</v>
      </c>
      <c r="N226" s="2" t="s">
        <v>120</v>
      </c>
      <c r="O226" s="2" t="s">
        <v>189</v>
      </c>
      <c r="P226" s="2"/>
      <c r="Q226" s="2" t="s">
        <v>178</v>
      </c>
      <c r="R226" s="16">
        <v>1000</v>
      </c>
      <c r="S226" s="16">
        <v>0</v>
      </c>
      <c r="T226" s="16">
        <f t="shared" si="40"/>
        <v>7343.93</v>
      </c>
      <c r="U226" s="16">
        <v>1000</v>
      </c>
      <c r="V226" s="16">
        <v>1000</v>
      </c>
      <c r="W226" s="16">
        <v>0</v>
      </c>
      <c r="X226" s="17">
        <v>0</v>
      </c>
      <c r="Y226" s="2"/>
      <c r="Z226" s="2" t="s">
        <v>214</v>
      </c>
      <c r="AA226" s="2" t="s">
        <v>116</v>
      </c>
      <c r="AB226" s="2" t="s">
        <v>91</v>
      </c>
      <c r="AC226" s="2" t="s">
        <v>219</v>
      </c>
    </row>
    <row r="227" spans="1:29" x14ac:dyDescent="0.25">
      <c r="A227">
        <f t="shared" si="43"/>
        <v>45492</v>
      </c>
      <c r="B227">
        <f t="shared" si="41"/>
        <v>90</v>
      </c>
      <c r="C227" s="27" t="str">
        <f>INDEX(ChartOfAccounts!B:B,MATCH('Xero Demo Data'!B227,ChartOfAccounts!A:A,0))</f>
        <v>Business Bank Account</v>
      </c>
      <c r="D227" s="25">
        <f t="shared" si="44"/>
        <v>45492</v>
      </c>
      <c r="E227" s="27" t="str">
        <f t="shared" si="42"/>
        <v>JC</v>
      </c>
      <c r="F227" t="str">
        <f t="shared" si="45"/>
        <v>Melrose Parking</v>
      </c>
      <c r="G227" t="str">
        <f t="shared" si="46"/>
        <v>Melrose Parking</v>
      </c>
      <c r="H227" t="str">
        <f t="shared" si="47"/>
        <v>-</v>
      </c>
      <c r="I227" s="26">
        <f t="shared" si="48"/>
        <v>148.5</v>
      </c>
      <c r="K227" s="15">
        <v>45492</v>
      </c>
      <c r="L227" s="2" t="s">
        <v>207</v>
      </c>
      <c r="M227" s="2" t="s">
        <v>234</v>
      </c>
      <c r="N227" s="2"/>
      <c r="O227" s="2" t="s">
        <v>234</v>
      </c>
      <c r="P227" s="2"/>
      <c r="Q227" s="2"/>
      <c r="R227" s="16">
        <v>0</v>
      </c>
      <c r="S227" s="16">
        <v>148.5</v>
      </c>
      <c r="T227" s="16">
        <f t="shared" si="40"/>
        <v>7195.43</v>
      </c>
      <c r="U227" s="16">
        <v>-148.5</v>
      </c>
      <c r="V227" s="16">
        <v>-148.5</v>
      </c>
      <c r="W227" s="16">
        <v>0</v>
      </c>
      <c r="X227" s="17">
        <v>0</v>
      </c>
      <c r="Y227" s="2"/>
      <c r="Z227" s="2" t="s">
        <v>214</v>
      </c>
      <c r="AA227" s="2" t="s">
        <v>116</v>
      </c>
      <c r="AB227" s="2"/>
      <c r="AC227" s="2" t="s">
        <v>236</v>
      </c>
    </row>
    <row r="228" spans="1:29" x14ac:dyDescent="0.25">
      <c r="A228">
        <f t="shared" si="43"/>
        <v>45493</v>
      </c>
      <c r="B228">
        <f t="shared" si="41"/>
        <v>90</v>
      </c>
      <c r="C228" s="27" t="str">
        <f>INDEX(ChartOfAccounts!B:B,MATCH('Xero Demo Data'!B228,ChartOfAccounts!A:A,0))</f>
        <v>Business Bank Account</v>
      </c>
      <c r="D228" s="25">
        <f t="shared" si="44"/>
        <v>45493</v>
      </c>
      <c r="E228" s="27" t="str">
        <f t="shared" si="42"/>
        <v>JD</v>
      </c>
      <c r="F228" t="str">
        <f t="shared" si="45"/>
        <v>DIISR - Small Business Services</v>
      </c>
      <c r="G228" t="str">
        <f t="shared" si="46"/>
        <v>Payment: DIISR - Small Business Services</v>
      </c>
      <c r="H228" t="str">
        <f t="shared" si="47"/>
        <v>INV-0027</v>
      </c>
      <c r="I228" s="26">
        <f t="shared" si="48"/>
        <v>-579.37</v>
      </c>
      <c r="K228" s="15">
        <v>45493</v>
      </c>
      <c r="L228" s="2" t="s">
        <v>124</v>
      </c>
      <c r="M228" s="2" t="s">
        <v>54</v>
      </c>
      <c r="N228" s="2"/>
      <c r="O228" s="2" t="s">
        <v>59</v>
      </c>
      <c r="P228" s="2"/>
      <c r="Q228" s="2" t="s">
        <v>165</v>
      </c>
      <c r="R228" s="16">
        <v>579.37</v>
      </c>
      <c r="S228" s="16">
        <v>0</v>
      </c>
      <c r="T228" s="16">
        <f t="shared" si="40"/>
        <v>7774.8</v>
      </c>
      <c r="U228" s="16">
        <v>579.37</v>
      </c>
      <c r="V228" s="16">
        <v>579.37</v>
      </c>
      <c r="W228" s="16">
        <v>0</v>
      </c>
      <c r="X228" s="17">
        <v>0</v>
      </c>
      <c r="Y228" s="2"/>
      <c r="Z228" s="2" t="s">
        <v>214</v>
      </c>
      <c r="AA228" s="2" t="s">
        <v>116</v>
      </c>
      <c r="AB228" s="2" t="s">
        <v>133</v>
      </c>
      <c r="AC228" s="2" t="s">
        <v>219</v>
      </c>
    </row>
    <row r="229" spans="1:29" x14ac:dyDescent="0.25">
      <c r="A229">
        <f t="shared" si="43"/>
        <v>45494</v>
      </c>
      <c r="B229">
        <f t="shared" si="41"/>
        <v>90</v>
      </c>
      <c r="C229" s="27" t="str">
        <f>INDEX(ChartOfAccounts!B:B,MATCH('Xero Demo Data'!B229,ChartOfAccounts!A:A,0))</f>
        <v>Business Bank Account</v>
      </c>
      <c r="D229" s="25">
        <f t="shared" si="44"/>
        <v>45494</v>
      </c>
      <c r="E229" s="27" t="str">
        <f t="shared" si="42"/>
        <v>JD</v>
      </c>
      <c r="F229" t="str">
        <f t="shared" si="45"/>
        <v>Hamilton Smith Ltd</v>
      </c>
      <c r="G229" t="str">
        <f t="shared" si="46"/>
        <v>Payment: Hamilton Smith Ltd</v>
      </c>
      <c r="H229" t="str">
        <f t="shared" si="47"/>
        <v>INV-0029</v>
      </c>
      <c r="I229" s="26">
        <f t="shared" si="48"/>
        <v>-541.25</v>
      </c>
      <c r="K229" s="15">
        <v>45494</v>
      </c>
      <c r="L229" s="2" t="s">
        <v>124</v>
      </c>
      <c r="M229" s="2" t="s">
        <v>143</v>
      </c>
      <c r="N229" s="2" t="s">
        <v>120</v>
      </c>
      <c r="O229" s="2" t="s">
        <v>157</v>
      </c>
      <c r="P229" s="2"/>
      <c r="Q229" s="2" t="s">
        <v>185</v>
      </c>
      <c r="R229" s="16">
        <v>541.25</v>
      </c>
      <c r="S229" s="16">
        <v>0</v>
      </c>
      <c r="T229" s="16">
        <f t="shared" si="40"/>
        <v>8316.0499999999993</v>
      </c>
      <c r="U229" s="16">
        <v>541.25</v>
      </c>
      <c r="V229" s="16">
        <v>541.25</v>
      </c>
      <c r="W229" s="16">
        <v>0</v>
      </c>
      <c r="X229" s="17">
        <v>0</v>
      </c>
      <c r="Y229" s="2"/>
      <c r="Z229" s="2" t="s">
        <v>214</v>
      </c>
      <c r="AA229" s="2" t="s">
        <v>116</v>
      </c>
      <c r="AB229" s="2" t="s">
        <v>117</v>
      </c>
      <c r="AC229" s="2" t="s">
        <v>219</v>
      </c>
    </row>
    <row r="230" spans="1:29" x14ac:dyDescent="0.25">
      <c r="A230">
        <f t="shared" si="43"/>
        <v>45494</v>
      </c>
      <c r="B230">
        <f t="shared" si="41"/>
        <v>90</v>
      </c>
      <c r="C230" s="27" t="str">
        <f>INDEX(ChartOfAccounts!B:B,MATCH('Xero Demo Data'!B230,ChartOfAccounts!A:A,0))</f>
        <v>Business Bank Account</v>
      </c>
      <c r="D230" s="25">
        <f t="shared" si="44"/>
        <v>45494</v>
      </c>
      <c r="E230" s="27" t="str">
        <f t="shared" si="42"/>
        <v>JD</v>
      </c>
      <c r="F230" t="str">
        <f t="shared" si="45"/>
        <v>Young Bros Transport</v>
      </c>
      <c r="G230" t="str">
        <f t="shared" si="46"/>
        <v>Payment: Young Bros Transport</v>
      </c>
      <c r="H230" t="str">
        <f t="shared" si="47"/>
        <v>INV-0030</v>
      </c>
      <c r="I230" s="26">
        <f t="shared" si="48"/>
        <v>-541.25</v>
      </c>
      <c r="K230" s="15">
        <v>45494</v>
      </c>
      <c r="L230" s="2" t="s">
        <v>124</v>
      </c>
      <c r="M230" s="2" t="s">
        <v>137</v>
      </c>
      <c r="N230" s="2" t="s">
        <v>120</v>
      </c>
      <c r="O230" s="2" t="s">
        <v>155</v>
      </c>
      <c r="P230" s="2"/>
      <c r="Q230" s="2" t="s">
        <v>186</v>
      </c>
      <c r="R230" s="16">
        <v>541.25</v>
      </c>
      <c r="S230" s="16">
        <v>0</v>
      </c>
      <c r="T230" s="16">
        <f t="shared" si="40"/>
        <v>8857.2999999999993</v>
      </c>
      <c r="U230" s="16">
        <v>541.25</v>
      </c>
      <c r="V230" s="16">
        <v>541.25</v>
      </c>
      <c r="W230" s="16">
        <v>0</v>
      </c>
      <c r="X230" s="17">
        <v>0</v>
      </c>
      <c r="Y230" s="2"/>
      <c r="Z230" s="2" t="s">
        <v>214</v>
      </c>
      <c r="AA230" s="2" t="s">
        <v>116</v>
      </c>
      <c r="AB230" s="2" t="s">
        <v>91</v>
      </c>
      <c r="AC230" s="2" t="s">
        <v>219</v>
      </c>
    </row>
    <row r="231" spans="1:29" x14ac:dyDescent="0.25">
      <c r="A231">
        <f t="shared" si="43"/>
        <v>45494</v>
      </c>
      <c r="B231">
        <f t="shared" si="41"/>
        <v>90</v>
      </c>
      <c r="C231" s="27" t="str">
        <f>INDEX(ChartOfAccounts!B:B,MATCH('Xero Demo Data'!B231,ChartOfAccounts!A:A,0))</f>
        <v>Business Bank Account</v>
      </c>
      <c r="D231" s="25">
        <f t="shared" si="44"/>
        <v>45494</v>
      </c>
      <c r="E231" s="27" t="str">
        <f t="shared" si="42"/>
        <v>JD</v>
      </c>
      <c r="F231" t="str">
        <f t="shared" si="45"/>
        <v>Port &amp; Philip Freight</v>
      </c>
      <c r="G231" t="str">
        <f t="shared" si="46"/>
        <v>Payment: Port &amp; Philip Freight</v>
      </c>
      <c r="H231" t="str">
        <f t="shared" si="47"/>
        <v>INV-0031</v>
      </c>
      <c r="I231" s="26">
        <f t="shared" si="48"/>
        <v>-541.25</v>
      </c>
      <c r="K231" s="15">
        <v>45494</v>
      </c>
      <c r="L231" s="2" t="s">
        <v>124</v>
      </c>
      <c r="M231" s="2" t="s">
        <v>145</v>
      </c>
      <c r="N231" s="2" t="s">
        <v>120</v>
      </c>
      <c r="O231" s="2" t="s">
        <v>156</v>
      </c>
      <c r="P231" s="2"/>
      <c r="Q231" s="2" t="s">
        <v>183</v>
      </c>
      <c r="R231" s="16">
        <v>541.25</v>
      </c>
      <c r="S231" s="16">
        <v>0</v>
      </c>
      <c r="T231" s="16">
        <f t="shared" si="40"/>
        <v>9398.5499999999993</v>
      </c>
      <c r="U231" s="16">
        <v>541.25</v>
      </c>
      <c r="V231" s="16">
        <v>541.25</v>
      </c>
      <c r="W231" s="16">
        <v>0</v>
      </c>
      <c r="X231" s="17">
        <v>0</v>
      </c>
      <c r="Y231" s="2"/>
      <c r="Z231" s="2" t="s">
        <v>214</v>
      </c>
      <c r="AA231" s="2" t="s">
        <v>116</v>
      </c>
      <c r="AB231" s="2" t="s">
        <v>98</v>
      </c>
      <c r="AC231" s="2" t="s">
        <v>219</v>
      </c>
    </row>
    <row r="232" spans="1:29" x14ac:dyDescent="0.25">
      <c r="A232">
        <f t="shared" si="43"/>
        <v>45494</v>
      </c>
      <c r="B232">
        <f t="shared" si="41"/>
        <v>90</v>
      </c>
      <c r="C232" s="27" t="str">
        <f>INDEX(ChartOfAccounts!B:B,MATCH('Xero Demo Data'!B232,ChartOfAccounts!A:A,0))</f>
        <v>Business Bank Account</v>
      </c>
      <c r="D232" s="25">
        <f t="shared" si="44"/>
        <v>45494</v>
      </c>
      <c r="E232" s="27" t="str">
        <f t="shared" si="42"/>
        <v>JD</v>
      </c>
      <c r="F232" t="str">
        <f t="shared" si="45"/>
        <v>Rex Media Group</v>
      </c>
      <c r="G232" t="str">
        <f t="shared" si="46"/>
        <v>Payment: Rex Media Group</v>
      </c>
      <c r="H232" t="str">
        <f t="shared" si="47"/>
        <v>INV-0032</v>
      </c>
      <c r="I232" s="26">
        <f t="shared" si="48"/>
        <v>-541.25</v>
      </c>
      <c r="K232" s="15">
        <v>45494</v>
      </c>
      <c r="L232" s="2" t="s">
        <v>124</v>
      </c>
      <c r="M232" s="2" t="s">
        <v>140</v>
      </c>
      <c r="N232" s="2" t="s">
        <v>120</v>
      </c>
      <c r="O232" s="2" t="s">
        <v>154</v>
      </c>
      <c r="P232" s="2"/>
      <c r="Q232" s="2" t="s">
        <v>184</v>
      </c>
      <c r="R232" s="16">
        <v>541.25</v>
      </c>
      <c r="S232" s="16">
        <v>0</v>
      </c>
      <c r="T232" s="16">
        <f t="shared" si="40"/>
        <v>9939.7999999999993</v>
      </c>
      <c r="U232" s="16">
        <v>541.25</v>
      </c>
      <c r="V232" s="16">
        <v>541.25</v>
      </c>
      <c r="W232" s="16">
        <v>0</v>
      </c>
      <c r="X232" s="17">
        <v>0</v>
      </c>
      <c r="Y232" s="2"/>
      <c r="Z232" s="2" t="s">
        <v>214</v>
      </c>
      <c r="AA232" s="2" t="s">
        <v>116</v>
      </c>
      <c r="AB232" s="2" t="s">
        <v>142</v>
      </c>
      <c r="AC232" s="2" t="s">
        <v>219</v>
      </c>
    </row>
    <row r="233" spans="1:29" x14ac:dyDescent="0.25">
      <c r="A233">
        <f t="shared" si="43"/>
        <v>45495</v>
      </c>
      <c r="B233">
        <f t="shared" si="41"/>
        <v>90</v>
      </c>
      <c r="C233" s="27" t="str">
        <f>INDEX(ChartOfAccounts!B:B,MATCH('Xero Demo Data'!B233,ChartOfAccounts!A:A,0))</f>
        <v>Business Bank Account</v>
      </c>
      <c r="D233" s="25">
        <f t="shared" si="44"/>
        <v>45495</v>
      </c>
      <c r="E233" s="27" t="str">
        <f t="shared" si="42"/>
        <v>JC</v>
      </c>
      <c r="F233" t="str">
        <f t="shared" si="45"/>
        <v>Woolworths Market</v>
      </c>
      <c r="G233" t="str">
        <f t="shared" si="46"/>
        <v>Woolworths Market</v>
      </c>
      <c r="H233" t="str">
        <f t="shared" si="47"/>
        <v>-</v>
      </c>
      <c r="I233" s="26">
        <f t="shared" si="48"/>
        <v>34.1</v>
      </c>
      <c r="K233" s="15">
        <v>45495</v>
      </c>
      <c r="L233" s="2" t="s">
        <v>207</v>
      </c>
      <c r="M233" s="2" t="s">
        <v>230</v>
      </c>
      <c r="N233" s="2"/>
      <c r="O233" s="2" t="s">
        <v>230</v>
      </c>
      <c r="P233" s="2"/>
      <c r="Q233" s="2"/>
      <c r="R233" s="16">
        <v>0</v>
      </c>
      <c r="S233" s="16">
        <v>34.1</v>
      </c>
      <c r="T233" s="16">
        <f t="shared" si="40"/>
        <v>9905.6999999999989</v>
      </c>
      <c r="U233" s="16">
        <v>-34.1</v>
      </c>
      <c r="V233" s="16">
        <v>-34.1</v>
      </c>
      <c r="W233" s="16">
        <v>0</v>
      </c>
      <c r="X233" s="17">
        <v>0</v>
      </c>
      <c r="Y233" s="2"/>
      <c r="Z233" s="2" t="s">
        <v>214</v>
      </c>
      <c r="AA233" s="2" t="s">
        <v>116</v>
      </c>
      <c r="AB233" s="2"/>
      <c r="AC233" s="2" t="s">
        <v>83</v>
      </c>
    </row>
    <row r="234" spans="1:29" x14ac:dyDescent="0.25">
      <c r="A234">
        <f t="shared" si="43"/>
        <v>45496</v>
      </c>
      <c r="B234">
        <f t="shared" si="41"/>
        <v>90</v>
      </c>
      <c r="C234" s="27" t="str">
        <f>INDEX(ChartOfAccounts!B:B,MATCH('Xero Demo Data'!B234,ChartOfAccounts!A:A,0))</f>
        <v>Business Bank Account</v>
      </c>
      <c r="D234" s="25">
        <f t="shared" si="44"/>
        <v>45496</v>
      </c>
      <c r="E234" s="27" t="str">
        <f t="shared" si="42"/>
        <v>JD</v>
      </c>
      <c r="F234" t="str">
        <f t="shared" si="45"/>
        <v>DIISR - Small Business Services</v>
      </c>
      <c r="G234" t="str">
        <f t="shared" si="46"/>
        <v>Payment: DIISR - Small Business Services</v>
      </c>
      <c r="H234" t="str">
        <f t="shared" si="47"/>
        <v>INV-0033</v>
      </c>
      <c r="I234" s="26">
        <f t="shared" si="48"/>
        <v>-250</v>
      </c>
      <c r="K234" s="15">
        <v>45496</v>
      </c>
      <c r="L234" s="2" t="s">
        <v>124</v>
      </c>
      <c r="M234" s="2" t="s">
        <v>54</v>
      </c>
      <c r="N234" s="2"/>
      <c r="O234" s="2" t="s">
        <v>59</v>
      </c>
      <c r="P234" s="2"/>
      <c r="Q234" s="2" t="s">
        <v>187</v>
      </c>
      <c r="R234" s="16">
        <v>250</v>
      </c>
      <c r="S234" s="16">
        <v>0</v>
      </c>
      <c r="T234" s="16">
        <f t="shared" si="40"/>
        <v>10155.699999999999</v>
      </c>
      <c r="U234" s="16">
        <v>250</v>
      </c>
      <c r="V234" s="16">
        <v>250</v>
      </c>
      <c r="W234" s="16">
        <v>0</v>
      </c>
      <c r="X234" s="17">
        <v>0</v>
      </c>
      <c r="Y234" s="2"/>
      <c r="Z234" s="2" t="s">
        <v>214</v>
      </c>
      <c r="AA234" s="2" t="s">
        <v>116</v>
      </c>
      <c r="AB234" s="2" t="s">
        <v>133</v>
      </c>
      <c r="AC234" s="2" t="s">
        <v>219</v>
      </c>
    </row>
    <row r="235" spans="1:29" x14ac:dyDescent="0.25">
      <c r="A235">
        <f t="shared" si="43"/>
        <v>45498</v>
      </c>
      <c r="B235">
        <f t="shared" si="41"/>
        <v>90</v>
      </c>
      <c r="C235" s="27" t="str">
        <f>INDEX(ChartOfAccounts!B:B,MATCH('Xero Demo Data'!B235,ChartOfAccounts!A:A,0))</f>
        <v>Business Bank Account</v>
      </c>
      <c r="D235" s="25">
        <f t="shared" si="44"/>
        <v>45498</v>
      </c>
      <c r="E235" s="27" t="str">
        <f t="shared" si="42"/>
        <v>JC</v>
      </c>
      <c r="F235" t="str">
        <f t="shared" si="45"/>
        <v>Office Supplies Company</v>
      </c>
      <c r="G235" t="str">
        <f t="shared" si="46"/>
        <v>Office Supplies Company</v>
      </c>
      <c r="H235" t="str">
        <f t="shared" si="47"/>
        <v>-</v>
      </c>
      <c r="I235" s="26">
        <f t="shared" si="48"/>
        <v>49.2</v>
      </c>
      <c r="K235" s="15">
        <v>45498</v>
      </c>
      <c r="L235" s="2" t="s">
        <v>207</v>
      </c>
      <c r="M235" s="2" t="s">
        <v>223</v>
      </c>
      <c r="N235" s="2"/>
      <c r="O235" s="2" t="s">
        <v>223</v>
      </c>
      <c r="P235" s="2"/>
      <c r="Q235" s="2"/>
      <c r="R235" s="16">
        <v>0</v>
      </c>
      <c r="S235" s="16">
        <v>49.2</v>
      </c>
      <c r="T235" s="16">
        <f t="shared" si="40"/>
        <v>10106.499999999998</v>
      </c>
      <c r="U235" s="16">
        <v>-49.2</v>
      </c>
      <c r="V235" s="16">
        <v>-49.2</v>
      </c>
      <c r="W235" s="16">
        <v>0</v>
      </c>
      <c r="X235" s="17">
        <v>0</v>
      </c>
      <c r="Y235" s="2"/>
      <c r="Z235" s="2" t="s">
        <v>214</v>
      </c>
      <c r="AA235" s="2" t="s">
        <v>116</v>
      </c>
      <c r="AB235" s="2"/>
      <c r="AC235" s="2" t="s">
        <v>225</v>
      </c>
    </row>
    <row r="236" spans="1:29" x14ac:dyDescent="0.25">
      <c r="A236">
        <f t="shared" si="43"/>
        <v>45499</v>
      </c>
      <c r="B236">
        <f t="shared" si="41"/>
        <v>90</v>
      </c>
      <c r="C236" s="27" t="str">
        <f>INDEX(ChartOfAccounts!B:B,MATCH('Xero Demo Data'!B236,ChartOfAccounts!A:A,0))</f>
        <v>Business Bank Account</v>
      </c>
      <c r="D236" s="25">
        <f t="shared" si="44"/>
        <v>45499</v>
      </c>
      <c r="E236" s="27" t="str">
        <f t="shared" si="42"/>
        <v>JC</v>
      </c>
      <c r="F236" t="str">
        <f t="shared" si="45"/>
        <v>Berry Brew</v>
      </c>
      <c r="G236" t="str">
        <f t="shared" si="46"/>
        <v>Berry Brew</v>
      </c>
      <c r="H236" t="str">
        <f t="shared" si="47"/>
        <v>-</v>
      </c>
      <c r="I236" s="26">
        <f t="shared" si="48"/>
        <v>22</v>
      </c>
      <c r="K236" s="15">
        <v>45499</v>
      </c>
      <c r="L236" s="2" t="s">
        <v>207</v>
      </c>
      <c r="M236" s="2" t="s">
        <v>231</v>
      </c>
      <c r="N236" s="2"/>
      <c r="O236" s="2" t="s">
        <v>231</v>
      </c>
      <c r="P236" s="2"/>
      <c r="Q236" s="2"/>
      <c r="R236" s="16">
        <v>0</v>
      </c>
      <c r="S236" s="16">
        <v>22</v>
      </c>
      <c r="T236" s="16">
        <f t="shared" ref="T236:T239" si="49">((T235 + R236) - S236)</f>
        <v>10084.499999999998</v>
      </c>
      <c r="U236" s="16">
        <v>-22</v>
      </c>
      <c r="V236" s="16">
        <v>-22</v>
      </c>
      <c r="W236" s="16">
        <v>0</v>
      </c>
      <c r="X236" s="17">
        <v>0</v>
      </c>
      <c r="Y236" s="2"/>
      <c r="Z236" s="2" t="s">
        <v>214</v>
      </c>
      <c r="AA236" s="2" t="s">
        <v>116</v>
      </c>
      <c r="AB236" s="2"/>
      <c r="AC236" s="2" t="s">
        <v>232</v>
      </c>
    </row>
    <row r="237" spans="1:29" x14ac:dyDescent="0.25">
      <c r="A237">
        <f t="shared" si="43"/>
        <v>45500</v>
      </c>
      <c r="B237">
        <f t="shared" si="41"/>
        <v>90</v>
      </c>
      <c r="C237" s="27" t="str">
        <f>INDEX(ChartOfAccounts!B:B,MATCH('Xero Demo Data'!B237,ChartOfAccounts!A:A,0))</f>
        <v>Business Bank Account</v>
      </c>
      <c r="D237" s="25">
        <f t="shared" si="44"/>
        <v>45500</v>
      </c>
      <c r="E237" s="27" t="str">
        <f t="shared" si="42"/>
        <v>JC</v>
      </c>
      <c r="F237" t="str">
        <f t="shared" si="45"/>
        <v>24 Locks</v>
      </c>
      <c r="G237" t="str">
        <f t="shared" si="46"/>
        <v>24 Locks</v>
      </c>
      <c r="H237" t="str">
        <f t="shared" si="47"/>
        <v>-</v>
      </c>
      <c r="I237" s="26">
        <f t="shared" si="48"/>
        <v>69.5</v>
      </c>
      <c r="K237" s="15">
        <v>45500</v>
      </c>
      <c r="L237" s="2" t="s">
        <v>207</v>
      </c>
      <c r="M237" s="2" t="s">
        <v>240</v>
      </c>
      <c r="N237" s="2"/>
      <c r="O237" s="2" t="s">
        <v>240</v>
      </c>
      <c r="P237" s="2"/>
      <c r="Q237" s="2"/>
      <c r="R237" s="16">
        <v>0</v>
      </c>
      <c r="S237" s="16">
        <v>69.5</v>
      </c>
      <c r="T237" s="16">
        <f t="shared" si="49"/>
        <v>10014.999999999998</v>
      </c>
      <c r="U237" s="16">
        <v>-69.5</v>
      </c>
      <c r="V237" s="16">
        <v>-69.5</v>
      </c>
      <c r="W237" s="16">
        <v>0</v>
      </c>
      <c r="X237" s="17">
        <v>0</v>
      </c>
      <c r="Y237" s="2"/>
      <c r="Z237" s="2" t="s">
        <v>214</v>
      </c>
      <c r="AA237" s="2" t="s">
        <v>116</v>
      </c>
      <c r="AB237" s="2"/>
      <c r="AC237" s="2" t="s">
        <v>83</v>
      </c>
    </row>
    <row r="238" spans="1:29" x14ac:dyDescent="0.25">
      <c r="A238">
        <f t="shared" si="43"/>
        <v>45501</v>
      </c>
      <c r="B238">
        <f t="shared" si="41"/>
        <v>90</v>
      </c>
      <c r="C238" s="27" t="str">
        <f>INDEX(ChartOfAccounts!B:B,MATCH('Xero Demo Data'!B238,ChartOfAccounts!A:A,0))</f>
        <v>Business Bank Account</v>
      </c>
      <c r="D238" s="25">
        <f t="shared" si="44"/>
        <v>45501</v>
      </c>
      <c r="E238" s="27" t="str">
        <f t="shared" si="42"/>
        <v>JC</v>
      </c>
      <c r="F238" t="str">
        <f t="shared" si="45"/>
        <v>Hoyt Productions</v>
      </c>
      <c r="G238" t="str">
        <f t="shared" si="46"/>
        <v>Payment: Hoyt Productions</v>
      </c>
      <c r="H238" t="str">
        <f t="shared" si="47"/>
        <v>08-4123</v>
      </c>
      <c r="I238" s="26">
        <f t="shared" si="48"/>
        <v>5953.75</v>
      </c>
      <c r="K238" s="15">
        <v>45501</v>
      </c>
      <c r="L238" s="2" t="s">
        <v>58</v>
      </c>
      <c r="M238" s="2" t="s">
        <v>101</v>
      </c>
      <c r="N238" s="2"/>
      <c r="O238" s="2" t="s">
        <v>107</v>
      </c>
      <c r="P238" s="2"/>
      <c r="Q238" s="2" t="s">
        <v>102</v>
      </c>
      <c r="R238" s="16">
        <v>0</v>
      </c>
      <c r="S238" s="16">
        <v>5953.75</v>
      </c>
      <c r="T238" s="16">
        <f t="shared" si="49"/>
        <v>4061.2499999999982</v>
      </c>
      <c r="U238" s="16">
        <v>-5953.75</v>
      </c>
      <c r="V238" s="16">
        <v>-5953.75</v>
      </c>
      <c r="W238" s="16">
        <v>0</v>
      </c>
      <c r="X238" s="17">
        <v>0</v>
      </c>
      <c r="Y238" s="2"/>
      <c r="Z238" s="2" t="s">
        <v>214</v>
      </c>
      <c r="AA238" s="2" t="s">
        <v>116</v>
      </c>
      <c r="AB238" s="2"/>
      <c r="AC238" s="2" t="s">
        <v>215</v>
      </c>
    </row>
    <row r="239" spans="1:29" x14ac:dyDescent="0.25">
      <c r="A239">
        <f t="shared" si="43"/>
        <v>45502</v>
      </c>
      <c r="B239">
        <f t="shared" si="41"/>
        <v>90</v>
      </c>
      <c r="C239" s="27" t="str">
        <f>INDEX(ChartOfAccounts!B:B,MATCH('Xero Demo Data'!B239,ChartOfAccounts!A:A,0))</f>
        <v>Business Bank Account</v>
      </c>
      <c r="D239" s="25">
        <f t="shared" si="44"/>
        <v>45502</v>
      </c>
      <c r="E239" s="27" t="str">
        <f t="shared" si="42"/>
        <v>JC</v>
      </c>
      <c r="F239" t="str">
        <f t="shared" si="45"/>
        <v>Carlton Functions</v>
      </c>
      <c r="G239" t="str">
        <f t="shared" si="46"/>
        <v>Payment: Carlton Functions</v>
      </c>
      <c r="H239" t="str">
        <f t="shared" si="47"/>
        <v>Dep</v>
      </c>
      <c r="I239" s="26">
        <f t="shared" si="48"/>
        <v>1500</v>
      </c>
      <c r="K239" s="15">
        <v>45502</v>
      </c>
      <c r="L239" s="2" t="s">
        <v>58</v>
      </c>
      <c r="M239" s="2" t="s">
        <v>103</v>
      </c>
      <c r="N239" s="2"/>
      <c r="O239" s="2" t="s">
        <v>108</v>
      </c>
      <c r="P239" s="2"/>
      <c r="Q239" s="2" t="s">
        <v>104</v>
      </c>
      <c r="R239" s="16">
        <v>0</v>
      </c>
      <c r="S239" s="16">
        <v>1500</v>
      </c>
      <c r="T239" s="16">
        <f t="shared" si="49"/>
        <v>2561.2499999999982</v>
      </c>
      <c r="U239" s="16">
        <v>-1500</v>
      </c>
      <c r="V239" s="16">
        <v>-1500</v>
      </c>
      <c r="W239" s="16">
        <v>0</v>
      </c>
      <c r="X239" s="17">
        <v>0</v>
      </c>
      <c r="Y239" s="2"/>
      <c r="Z239" s="2" t="s">
        <v>214</v>
      </c>
      <c r="AA239" s="2" t="s">
        <v>116</v>
      </c>
      <c r="AB239" s="2"/>
      <c r="AC239" s="2" t="s">
        <v>215</v>
      </c>
    </row>
    <row r="240" spans="1:29" x14ac:dyDescent="0.25">
      <c r="A240" t="str">
        <f t="shared" si="43"/>
        <v/>
      </c>
      <c r="B240">
        <f t="shared" si="41"/>
        <v>0</v>
      </c>
      <c r="C240" s="27" t="e">
        <f>INDEX(ChartOfAccounts!B:B,MATCH('Xero Demo Data'!B240,ChartOfAccounts!A:A,0))</f>
        <v>#N/A</v>
      </c>
      <c r="D240" s="25" t="str">
        <f t="shared" si="44"/>
        <v>Total Business Bank Account</v>
      </c>
      <c r="E240" s="27" t="str">
        <f t="shared" si="42"/>
        <v>JD</v>
      </c>
      <c r="F240">
        <f t="shared" si="45"/>
        <v>0</v>
      </c>
      <c r="G240">
        <f t="shared" si="46"/>
        <v>0</v>
      </c>
      <c r="H240" t="str">
        <f t="shared" si="47"/>
        <v>-</v>
      </c>
      <c r="I240" s="26">
        <f t="shared" si="48"/>
        <v>-2561.25</v>
      </c>
      <c r="K240" s="18" t="s">
        <v>241</v>
      </c>
      <c r="L240" s="18"/>
      <c r="M240" s="18"/>
      <c r="N240" s="18"/>
      <c r="O240" s="18"/>
      <c r="P240" s="18"/>
      <c r="Q240" s="18"/>
      <c r="R240" s="19">
        <f>SUM(R172:R239)</f>
        <v>33614.899999999994</v>
      </c>
      <c r="S240" s="19">
        <f>SUM(S172:S239)</f>
        <v>31053.649999999994</v>
      </c>
      <c r="T240" s="19">
        <f>T239</f>
        <v>2561.2499999999982</v>
      </c>
      <c r="U240" s="19">
        <f>SUM(U172:U239)</f>
        <v>2561.2499999999982</v>
      </c>
      <c r="V240" s="19">
        <f>SUM(V172:V239)</f>
        <v>2561.2499999999982</v>
      </c>
      <c r="W240" s="19">
        <f>SUM(W172:W239)</f>
        <v>0</v>
      </c>
      <c r="X240" s="18"/>
      <c r="Y240" s="18"/>
      <c r="Z240" s="18"/>
      <c r="AA240" s="18"/>
      <c r="AB240" s="18"/>
      <c r="AC240" s="18"/>
    </row>
    <row r="241" spans="1:29" x14ac:dyDescent="0.25">
      <c r="A241" t="str">
        <f t="shared" si="43"/>
        <v/>
      </c>
      <c r="B241">
        <f t="shared" si="41"/>
        <v>0</v>
      </c>
      <c r="C241" s="27" t="e">
        <f>INDEX(ChartOfAccounts!B:B,MATCH('Xero Demo Data'!B241,ChartOfAccounts!A:A,0))</f>
        <v>#N/A</v>
      </c>
      <c r="D241" s="25" t="str">
        <f t="shared" si="44"/>
        <v>Closing Balance</v>
      </c>
      <c r="E241" s="27" t="str">
        <f t="shared" si="42"/>
        <v>JD</v>
      </c>
      <c r="F241">
        <f t="shared" si="45"/>
        <v>0</v>
      </c>
      <c r="G241">
        <f t="shared" si="46"/>
        <v>0</v>
      </c>
      <c r="H241" t="str">
        <f t="shared" si="47"/>
        <v>-</v>
      </c>
      <c r="I241" s="26">
        <f t="shared" si="48"/>
        <v>-2561.25</v>
      </c>
      <c r="K241" s="9" t="s">
        <v>110</v>
      </c>
      <c r="L241" s="9"/>
      <c r="M241" s="9"/>
      <c r="N241" s="9"/>
      <c r="O241" s="9"/>
      <c r="P241" s="9"/>
      <c r="Q241" s="9"/>
      <c r="R241" s="10">
        <v>2561.25</v>
      </c>
      <c r="S241" s="10">
        <v>0</v>
      </c>
      <c r="T241" s="10">
        <f>T239</f>
        <v>2561.2499999999982</v>
      </c>
      <c r="U241" s="10">
        <v>0</v>
      </c>
      <c r="V241" s="10">
        <v>0</v>
      </c>
      <c r="W241" s="10">
        <v>0</v>
      </c>
      <c r="X241" s="9"/>
      <c r="Y241" s="9"/>
      <c r="Z241" s="9"/>
      <c r="AA241" s="9"/>
      <c r="AB241" s="9"/>
      <c r="AC241" s="9"/>
    </row>
    <row r="242" spans="1:29" x14ac:dyDescent="0.25">
      <c r="A242" t="str">
        <f t="shared" si="43"/>
        <v/>
      </c>
      <c r="B242">
        <f t="shared" si="41"/>
        <v>0</v>
      </c>
      <c r="C242" s="27" t="e">
        <f>INDEX(ChartOfAccounts!B:B,MATCH('Xero Demo Data'!B242,ChartOfAccounts!A:A,0))</f>
        <v>#N/A</v>
      </c>
      <c r="D242" s="25">
        <f t="shared" si="44"/>
        <v>0</v>
      </c>
      <c r="E242" s="27" t="str">
        <f t="shared" si="42"/>
        <v>JC</v>
      </c>
      <c r="F242">
        <f t="shared" si="45"/>
        <v>0</v>
      </c>
      <c r="G242">
        <f t="shared" si="46"/>
        <v>0</v>
      </c>
      <c r="H242" t="str">
        <f t="shared" si="47"/>
        <v>-</v>
      </c>
      <c r="I242" s="26">
        <f t="shared" si="48"/>
        <v>0</v>
      </c>
    </row>
    <row r="243" spans="1:29" x14ac:dyDescent="0.25">
      <c r="A243" t="str">
        <f t="shared" si="43"/>
        <v/>
      </c>
      <c r="B243">
        <f t="shared" si="41"/>
        <v>0</v>
      </c>
      <c r="C243" s="27" t="e">
        <f>INDEX(ChartOfAccounts!B:B,MATCH('Xero Demo Data'!B243,ChartOfAccounts!A:A,0))</f>
        <v>#N/A</v>
      </c>
      <c r="D243" s="25" t="str">
        <f t="shared" si="44"/>
        <v>Cleaning</v>
      </c>
      <c r="E243" s="27" t="str">
        <f t="shared" si="42"/>
        <v>JC</v>
      </c>
      <c r="F243">
        <f t="shared" si="45"/>
        <v>0</v>
      </c>
      <c r="G243">
        <f t="shared" si="46"/>
        <v>0</v>
      </c>
      <c r="H243" t="str">
        <f t="shared" si="47"/>
        <v>-</v>
      </c>
      <c r="I243" s="26">
        <f t="shared" si="48"/>
        <v>0</v>
      </c>
      <c r="K243" s="20" t="s">
        <v>242</v>
      </c>
      <c r="L243" s="20"/>
      <c r="M243" s="20"/>
      <c r="N243" s="20"/>
      <c r="O243" s="20"/>
      <c r="P243" s="20"/>
      <c r="Q243" s="20"/>
      <c r="R243" s="20"/>
      <c r="S243" s="20"/>
      <c r="T243" s="20"/>
      <c r="U243" s="20"/>
      <c r="V243" s="20"/>
      <c r="W243" s="20"/>
      <c r="X243" s="20"/>
      <c r="Y243" s="20"/>
      <c r="Z243" s="20"/>
      <c r="AA243" s="20"/>
      <c r="AB243" s="20"/>
      <c r="AC243" s="20"/>
    </row>
    <row r="244" spans="1:29" x14ac:dyDescent="0.25">
      <c r="A244">
        <f t="shared" si="43"/>
        <v>45453</v>
      </c>
      <c r="B244">
        <f t="shared" si="41"/>
        <v>408</v>
      </c>
      <c r="C244" s="27" t="str">
        <f>INDEX(ChartOfAccounts!B:B,MATCH('Xero Demo Data'!B244,ChartOfAccounts!A:A,0))</f>
        <v>Cleaning</v>
      </c>
      <c r="D244" s="25">
        <f t="shared" si="44"/>
        <v>45453</v>
      </c>
      <c r="E244" s="27" t="str">
        <f t="shared" si="42"/>
        <v>JD</v>
      </c>
      <c r="F244" t="str">
        <f t="shared" si="45"/>
        <v>MCO Cleaning Services</v>
      </c>
      <c r="G244" t="str">
        <f t="shared" si="46"/>
        <v>MCO Cleaning Services - Office clean for month</v>
      </c>
      <c r="H244" t="str">
        <f t="shared" si="47"/>
        <v>408</v>
      </c>
      <c r="I244" s="26">
        <f t="shared" si="48"/>
        <v>-99.23</v>
      </c>
      <c r="K244" s="11">
        <v>45453</v>
      </c>
      <c r="L244" s="12" t="s">
        <v>53</v>
      </c>
      <c r="M244" s="12" t="s">
        <v>93</v>
      </c>
      <c r="N244" s="12"/>
      <c r="O244" s="12" t="s">
        <v>243</v>
      </c>
      <c r="P244" s="12" t="s">
        <v>94</v>
      </c>
      <c r="Q244" s="12" t="s">
        <v>94</v>
      </c>
      <c r="R244" s="13">
        <v>99.23</v>
      </c>
      <c r="S244" s="13">
        <v>0</v>
      </c>
      <c r="T244" s="13">
        <f>(R244 - S244)</f>
        <v>99.23</v>
      </c>
      <c r="U244" s="13">
        <v>119.08</v>
      </c>
      <c r="V244" s="13">
        <v>99.23</v>
      </c>
      <c r="W244" s="13">
        <v>19.850000000000001</v>
      </c>
      <c r="X244" s="14">
        <v>20</v>
      </c>
      <c r="Y244" s="12" t="s">
        <v>195</v>
      </c>
      <c r="Z244" s="12" t="s">
        <v>94</v>
      </c>
      <c r="AA244" s="12" t="s">
        <v>197</v>
      </c>
      <c r="AB244" s="12"/>
      <c r="AC244" s="12" t="s">
        <v>198</v>
      </c>
    </row>
    <row r="245" spans="1:29" x14ac:dyDescent="0.25">
      <c r="A245" t="str">
        <f t="shared" si="43"/>
        <v/>
      </c>
      <c r="B245">
        <f t="shared" si="41"/>
        <v>0</v>
      </c>
      <c r="C245" s="27" t="e">
        <f>INDEX(ChartOfAccounts!B:B,MATCH('Xero Demo Data'!B245,ChartOfAccounts!A:A,0))</f>
        <v>#N/A</v>
      </c>
      <c r="D245" s="25" t="str">
        <f t="shared" si="44"/>
        <v>Total Cleaning</v>
      </c>
      <c r="E245" s="27" t="str">
        <f t="shared" si="42"/>
        <v>JD</v>
      </c>
      <c r="F245">
        <f t="shared" si="45"/>
        <v>0</v>
      </c>
      <c r="G245">
        <f t="shared" si="46"/>
        <v>0</v>
      </c>
      <c r="H245" t="str">
        <f t="shared" si="47"/>
        <v>-</v>
      </c>
      <c r="I245" s="26">
        <f t="shared" si="48"/>
        <v>-99.23</v>
      </c>
      <c r="K245" s="18" t="s">
        <v>244</v>
      </c>
      <c r="L245" s="18"/>
      <c r="M245" s="18"/>
      <c r="N245" s="18"/>
      <c r="O245" s="18"/>
      <c r="P245" s="18"/>
      <c r="Q245" s="18"/>
      <c r="R245" s="19">
        <f t="shared" ref="R245:W245" si="50">R244</f>
        <v>99.23</v>
      </c>
      <c r="S245" s="19">
        <f t="shared" si="50"/>
        <v>0</v>
      </c>
      <c r="T245" s="19">
        <f t="shared" si="50"/>
        <v>99.23</v>
      </c>
      <c r="U245" s="19">
        <f t="shared" si="50"/>
        <v>119.08</v>
      </c>
      <c r="V245" s="19">
        <f t="shared" si="50"/>
        <v>99.23</v>
      </c>
      <c r="W245" s="19">
        <f t="shared" si="50"/>
        <v>19.850000000000001</v>
      </c>
      <c r="X245" s="18"/>
      <c r="Y245" s="18"/>
      <c r="Z245" s="18"/>
      <c r="AA245" s="18"/>
      <c r="AB245" s="18"/>
      <c r="AC245" s="18"/>
    </row>
    <row r="246" spans="1:29" x14ac:dyDescent="0.25">
      <c r="A246" t="str">
        <f t="shared" si="43"/>
        <v/>
      </c>
      <c r="B246">
        <f t="shared" si="41"/>
        <v>0</v>
      </c>
      <c r="C246" s="27" t="e">
        <f>INDEX(ChartOfAccounts!B:B,MATCH('Xero Demo Data'!B246,ChartOfAccounts!A:A,0))</f>
        <v>#N/A</v>
      </c>
      <c r="D246" s="25">
        <f t="shared" si="44"/>
        <v>0</v>
      </c>
      <c r="E246" s="27" t="str">
        <f t="shared" si="42"/>
        <v>JC</v>
      </c>
      <c r="F246">
        <f t="shared" si="45"/>
        <v>0</v>
      </c>
      <c r="G246">
        <f t="shared" si="46"/>
        <v>0</v>
      </c>
      <c r="H246" t="str">
        <f t="shared" si="47"/>
        <v>-</v>
      </c>
      <c r="I246" s="26">
        <f t="shared" si="48"/>
        <v>0</v>
      </c>
    </row>
    <row r="247" spans="1:29" x14ac:dyDescent="0.25">
      <c r="A247" t="str">
        <f t="shared" si="43"/>
        <v/>
      </c>
      <c r="B247">
        <f t="shared" si="41"/>
        <v>0</v>
      </c>
      <c r="C247" s="27" t="e">
        <f>INDEX(ChartOfAccounts!B:B,MATCH('Xero Demo Data'!B247,ChartOfAccounts!A:A,0))</f>
        <v>#N/A</v>
      </c>
      <c r="D247" s="25" t="str">
        <f t="shared" si="44"/>
        <v>Computer Equipment</v>
      </c>
      <c r="E247" s="27" t="str">
        <f t="shared" si="42"/>
        <v>JC</v>
      </c>
      <c r="F247">
        <f t="shared" si="45"/>
        <v>0</v>
      </c>
      <c r="G247">
        <f t="shared" si="46"/>
        <v>0</v>
      </c>
      <c r="H247" t="str">
        <f t="shared" si="47"/>
        <v>-</v>
      </c>
      <c r="I247" s="26">
        <f t="shared" si="48"/>
        <v>0</v>
      </c>
      <c r="K247" s="8" t="s">
        <v>245</v>
      </c>
      <c r="L247" s="8"/>
      <c r="M247" s="8"/>
      <c r="N247" s="8"/>
      <c r="O247" s="8"/>
      <c r="P247" s="8"/>
      <c r="Q247" s="8"/>
      <c r="R247" s="8"/>
      <c r="S247" s="8"/>
      <c r="T247" s="8"/>
      <c r="U247" s="8"/>
      <c r="V247" s="8"/>
      <c r="W247" s="8"/>
      <c r="X247" s="8"/>
      <c r="Y247" s="8"/>
      <c r="Z247" s="8"/>
      <c r="AA247" s="8"/>
      <c r="AB247" s="8"/>
      <c r="AC247" s="8"/>
    </row>
    <row r="248" spans="1:29" x14ac:dyDescent="0.25">
      <c r="A248" t="str">
        <f t="shared" si="43"/>
        <v/>
      </c>
      <c r="B248">
        <f t="shared" si="41"/>
        <v>0</v>
      </c>
      <c r="C248" s="27" t="e">
        <f>INDEX(ChartOfAccounts!B:B,MATCH('Xero Demo Data'!B248,ChartOfAccounts!A:A,0))</f>
        <v>#N/A</v>
      </c>
      <c r="D248" s="25" t="str">
        <f t="shared" si="44"/>
        <v>Opening Balance</v>
      </c>
      <c r="E248" s="27" t="str">
        <f t="shared" si="42"/>
        <v>JC</v>
      </c>
      <c r="F248">
        <f t="shared" si="45"/>
        <v>0</v>
      </c>
      <c r="G248">
        <f t="shared" si="46"/>
        <v>0</v>
      </c>
      <c r="H248" t="str">
        <f t="shared" si="47"/>
        <v>-</v>
      </c>
      <c r="I248" s="26">
        <f t="shared" si="48"/>
        <v>0</v>
      </c>
      <c r="K248" s="9" t="s">
        <v>52</v>
      </c>
      <c r="L248" s="9"/>
      <c r="M248" s="9"/>
      <c r="N248" s="9"/>
      <c r="O248" s="9"/>
      <c r="P248" s="9"/>
      <c r="Q248" s="9"/>
      <c r="R248" s="10">
        <v>0</v>
      </c>
      <c r="S248" s="10">
        <v>0</v>
      </c>
      <c r="T248" s="10">
        <f>(R248 - S248)</f>
        <v>0</v>
      </c>
      <c r="U248" s="10">
        <v>0</v>
      </c>
      <c r="V248" s="10">
        <v>0</v>
      </c>
      <c r="W248" s="10">
        <v>0</v>
      </c>
      <c r="X248" s="9"/>
      <c r="Y248" s="9"/>
      <c r="Z248" s="9"/>
      <c r="AA248" s="9"/>
      <c r="AB248" s="9"/>
      <c r="AC248" s="9"/>
    </row>
    <row r="249" spans="1:29" x14ac:dyDescent="0.25">
      <c r="A249">
        <f t="shared" si="43"/>
        <v>45420</v>
      </c>
      <c r="B249">
        <f t="shared" si="41"/>
        <v>720</v>
      </c>
      <c r="C249" s="27" t="str">
        <f>INDEX(ChartOfAccounts!B:B,MATCH('Xero Demo Data'!B249,ChartOfAccounts!A:A,0))</f>
        <v>Computer Equipment</v>
      </c>
      <c r="D249" s="25">
        <f t="shared" si="44"/>
        <v>45420</v>
      </c>
      <c r="E249" s="27" t="str">
        <f t="shared" si="42"/>
        <v>JD</v>
      </c>
      <c r="F249" t="str">
        <f t="shared" si="45"/>
        <v>PC Complete</v>
      </c>
      <c r="G249" t="str">
        <f t="shared" si="46"/>
        <v>PC Complete - Laptop</v>
      </c>
      <c r="H249" t="str">
        <f t="shared" si="47"/>
        <v>720-1</v>
      </c>
      <c r="I249" s="26">
        <f t="shared" si="48"/>
        <v>-1583.33</v>
      </c>
      <c r="K249" s="11">
        <v>45420</v>
      </c>
      <c r="L249" s="12" t="s">
        <v>53</v>
      </c>
      <c r="M249" s="12" t="s">
        <v>71</v>
      </c>
      <c r="N249" s="12"/>
      <c r="O249" s="12" t="s">
        <v>246</v>
      </c>
      <c r="P249" s="12" t="s">
        <v>72</v>
      </c>
      <c r="Q249" s="12" t="s">
        <v>72</v>
      </c>
      <c r="R249" s="13">
        <v>1583.33</v>
      </c>
      <c r="S249" s="13">
        <v>0</v>
      </c>
      <c r="T249" s="13">
        <f>((T248 + R249) - S249)</f>
        <v>1583.33</v>
      </c>
      <c r="U249" s="13">
        <v>1900</v>
      </c>
      <c r="V249" s="13">
        <v>1583.33</v>
      </c>
      <c r="W249" s="13">
        <v>316.67</v>
      </c>
      <c r="X249" s="14">
        <v>20</v>
      </c>
      <c r="Y249" s="12" t="s">
        <v>195</v>
      </c>
      <c r="Z249" s="12" t="s">
        <v>247</v>
      </c>
      <c r="AA249" s="12" t="s">
        <v>116</v>
      </c>
      <c r="AB249" s="12"/>
      <c r="AC249" s="12" t="s">
        <v>198</v>
      </c>
    </row>
    <row r="250" spans="1:29" x14ac:dyDescent="0.25">
      <c r="A250">
        <f t="shared" si="43"/>
        <v>45475</v>
      </c>
      <c r="B250">
        <f t="shared" si="41"/>
        <v>720</v>
      </c>
      <c r="C250" s="27" t="str">
        <f>INDEX(ChartOfAccounts!B:B,MATCH('Xero Demo Data'!B250,ChartOfAccounts!A:A,0))</f>
        <v>Computer Equipment</v>
      </c>
      <c r="D250" s="25">
        <f t="shared" si="44"/>
        <v>45475</v>
      </c>
      <c r="E250" s="27" t="str">
        <f t="shared" si="42"/>
        <v>JC</v>
      </c>
      <c r="F250">
        <f t="shared" si="45"/>
        <v>0</v>
      </c>
      <c r="G250" t="str">
        <f t="shared" si="46"/>
        <v>Coded incorrectly Office Equipment should be Computer Equipment - Coded incorrectly Office Equipment should be Computer Equipment</v>
      </c>
      <c r="H250" t="str">
        <f t="shared" si="47"/>
        <v>#423</v>
      </c>
      <c r="I250" s="26">
        <f t="shared" si="48"/>
        <v>2569</v>
      </c>
      <c r="K250" s="15">
        <v>45475</v>
      </c>
      <c r="L250" s="2" t="s">
        <v>248</v>
      </c>
      <c r="M250" s="2"/>
      <c r="N250" s="2"/>
      <c r="O250" s="2" t="s">
        <v>249</v>
      </c>
      <c r="P250" s="2"/>
      <c r="Q250" s="2" t="s">
        <v>250</v>
      </c>
      <c r="R250" s="16">
        <v>0</v>
      </c>
      <c r="S250" s="16">
        <v>2569</v>
      </c>
      <c r="T250" s="16">
        <f>((T249 + R250) - S250)</f>
        <v>-985.67000000000007</v>
      </c>
      <c r="U250" s="16">
        <v>-2569</v>
      </c>
      <c r="V250" s="16">
        <v>-2569</v>
      </c>
      <c r="W250" s="16">
        <v>0</v>
      </c>
      <c r="X250" s="17">
        <v>0</v>
      </c>
      <c r="Y250" s="2" t="s">
        <v>210</v>
      </c>
      <c r="Z250" s="2" t="s">
        <v>247</v>
      </c>
      <c r="AA250" s="2" t="s">
        <v>116</v>
      </c>
      <c r="AB250" s="2"/>
      <c r="AC250" s="2" t="s">
        <v>251</v>
      </c>
    </row>
    <row r="251" spans="1:29" x14ac:dyDescent="0.25">
      <c r="A251" t="str">
        <f t="shared" si="43"/>
        <v/>
      </c>
      <c r="B251">
        <f t="shared" si="41"/>
        <v>0</v>
      </c>
      <c r="C251" s="27" t="e">
        <f>INDEX(ChartOfAccounts!B:B,MATCH('Xero Demo Data'!B251,ChartOfAccounts!A:A,0))</f>
        <v>#N/A</v>
      </c>
      <c r="D251" s="25" t="str">
        <f t="shared" si="44"/>
        <v>Total Computer Equipment</v>
      </c>
      <c r="E251" s="27" t="str">
        <f t="shared" si="42"/>
        <v>JD</v>
      </c>
      <c r="F251">
        <f t="shared" si="45"/>
        <v>0</v>
      </c>
      <c r="G251">
        <f t="shared" si="46"/>
        <v>0</v>
      </c>
      <c r="H251" t="str">
        <f t="shared" si="47"/>
        <v>-</v>
      </c>
      <c r="I251" s="26">
        <f t="shared" si="48"/>
        <v>985.67000000000007</v>
      </c>
      <c r="K251" s="18" t="s">
        <v>252</v>
      </c>
      <c r="L251" s="18"/>
      <c r="M251" s="18"/>
      <c r="N251" s="18"/>
      <c r="O251" s="18"/>
      <c r="P251" s="18"/>
      <c r="Q251" s="18"/>
      <c r="R251" s="19">
        <f>SUM(R249:R250)</f>
        <v>1583.33</v>
      </c>
      <c r="S251" s="19">
        <f>SUM(S249:S250)</f>
        <v>2569</v>
      </c>
      <c r="T251" s="19">
        <f>T250</f>
        <v>-985.67000000000007</v>
      </c>
      <c r="U251" s="19">
        <f>SUM(U249:U250)</f>
        <v>-669</v>
      </c>
      <c r="V251" s="19">
        <f>SUM(V249:V250)</f>
        <v>-985.67000000000007</v>
      </c>
      <c r="W251" s="19">
        <f>SUM(W249:W250)</f>
        <v>316.67</v>
      </c>
      <c r="X251" s="18"/>
      <c r="Y251" s="18"/>
      <c r="Z251" s="18"/>
      <c r="AA251" s="18"/>
      <c r="AB251" s="18"/>
      <c r="AC251" s="18"/>
    </row>
    <row r="252" spans="1:29" x14ac:dyDescent="0.25">
      <c r="A252" t="str">
        <f t="shared" si="43"/>
        <v/>
      </c>
      <c r="B252">
        <f t="shared" si="41"/>
        <v>0</v>
      </c>
      <c r="C252" s="27" t="e">
        <f>INDEX(ChartOfAccounts!B:B,MATCH('Xero Demo Data'!B252,ChartOfAccounts!A:A,0))</f>
        <v>#N/A</v>
      </c>
      <c r="D252" s="25" t="str">
        <f t="shared" si="44"/>
        <v>Closing Balance</v>
      </c>
      <c r="E252" s="27" t="str">
        <f t="shared" si="42"/>
        <v>JC</v>
      </c>
      <c r="F252">
        <f t="shared" si="45"/>
        <v>0</v>
      </c>
      <c r="G252">
        <f t="shared" si="46"/>
        <v>0</v>
      </c>
      <c r="H252" t="str">
        <f t="shared" si="47"/>
        <v>-</v>
      </c>
      <c r="I252" s="26">
        <f t="shared" si="48"/>
        <v>985.67</v>
      </c>
      <c r="K252" s="9" t="s">
        <v>110</v>
      </c>
      <c r="L252" s="9"/>
      <c r="M252" s="9"/>
      <c r="N252" s="9"/>
      <c r="O252" s="9"/>
      <c r="P252" s="9"/>
      <c r="Q252" s="9"/>
      <c r="R252" s="10">
        <v>0</v>
      </c>
      <c r="S252" s="10">
        <v>985.67</v>
      </c>
      <c r="T252" s="10">
        <f>T250</f>
        <v>-985.67000000000007</v>
      </c>
      <c r="U252" s="10">
        <v>0</v>
      </c>
      <c r="V252" s="10">
        <v>0</v>
      </c>
      <c r="W252" s="10">
        <v>0</v>
      </c>
      <c r="X252" s="9"/>
      <c r="Y252" s="9"/>
      <c r="Z252" s="9"/>
      <c r="AA252" s="9"/>
      <c r="AB252" s="9"/>
      <c r="AC252" s="9"/>
    </row>
    <row r="253" spans="1:29" x14ac:dyDescent="0.25">
      <c r="A253" t="str">
        <f t="shared" si="43"/>
        <v/>
      </c>
      <c r="B253">
        <f t="shared" si="41"/>
        <v>0</v>
      </c>
      <c r="C253" s="27" t="e">
        <f>INDEX(ChartOfAccounts!B:B,MATCH('Xero Demo Data'!B253,ChartOfAccounts!A:A,0))</f>
        <v>#N/A</v>
      </c>
      <c r="D253" s="25">
        <f t="shared" si="44"/>
        <v>0</v>
      </c>
      <c r="E253" s="27" t="str">
        <f t="shared" si="42"/>
        <v>JC</v>
      </c>
      <c r="F253">
        <f t="shared" si="45"/>
        <v>0</v>
      </c>
      <c r="G253">
        <f t="shared" si="46"/>
        <v>0</v>
      </c>
      <c r="H253" t="str">
        <f t="shared" si="47"/>
        <v>-</v>
      </c>
      <c r="I253" s="26">
        <f t="shared" si="48"/>
        <v>0</v>
      </c>
    </row>
    <row r="254" spans="1:29" x14ac:dyDescent="0.25">
      <c r="A254" t="str">
        <f t="shared" si="43"/>
        <v/>
      </c>
      <c r="B254">
        <f t="shared" si="41"/>
        <v>0</v>
      </c>
      <c r="C254" s="27" t="e">
        <f>INDEX(ChartOfAccounts!B:B,MATCH('Xero Demo Data'!B254,ChartOfAccounts!A:A,0))</f>
        <v>#N/A</v>
      </c>
      <c r="D254" s="25" t="str">
        <f t="shared" si="44"/>
        <v>Consulting</v>
      </c>
      <c r="E254" s="27" t="str">
        <f t="shared" si="42"/>
        <v>JC</v>
      </c>
      <c r="F254">
        <f t="shared" si="45"/>
        <v>0</v>
      </c>
      <c r="G254">
        <f t="shared" si="46"/>
        <v>0</v>
      </c>
      <c r="H254" t="str">
        <f t="shared" si="47"/>
        <v>-</v>
      </c>
      <c r="I254" s="26">
        <f t="shared" si="48"/>
        <v>0</v>
      </c>
      <c r="K254" s="20" t="s">
        <v>253</v>
      </c>
      <c r="L254" s="20"/>
      <c r="M254" s="20"/>
      <c r="N254" s="20"/>
      <c r="O254" s="20"/>
      <c r="P254" s="20"/>
      <c r="Q254" s="20"/>
      <c r="R254" s="20"/>
      <c r="S254" s="20"/>
      <c r="T254" s="20"/>
      <c r="U254" s="20"/>
      <c r="V254" s="20"/>
      <c r="W254" s="20"/>
      <c r="X254" s="20"/>
      <c r="Y254" s="20"/>
      <c r="Z254" s="20"/>
      <c r="AA254" s="20"/>
      <c r="AB254" s="20"/>
      <c r="AC254" s="20"/>
    </row>
    <row r="255" spans="1:29" x14ac:dyDescent="0.25">
      <c r="A255">
        <f t="shared" si="43"/>
        <v>45061</v>
      </c>
      <c r="B255">
        <f t="shared" si="41"/>
        <v>412</v>
      </c>
      <c r="C255" s="27" t="str">
        <f>INDEX(ChartOfAccounts!B:B,MATCH('Xero Demo Data'!B255,ChartOfAccounts!A:A,0))</f>
        <v>Consulting</v>
      </c>
      <c r="D255" s="25">
        <f t="shared" si="44"/>
        <v>45061</v>
      </c>
      <c r="E255" s="27" t="str">
        <f t="shared" si="42"/>
        <v>JD</v>
      </c>
      <c r="F255" t="str">
        <f t="shared" si="45"/>
        <v>DIISR - Small Business Services</v>
      </c>
      <c r="G255" t="str">
        <f t="shared" si="46"/>
        <v>DIISR - Small Business Services - Half day training - Microsoft Office</v>
      </c>
      <c r="H255" t="str">
        <f t="shared" si="47"/>
        <v>-</v>
      </c>
      <c r="I255" s="26">
        <f t="shared" si="48"/>
        <v>-1800</v>
      </c>
      <c r="K255" s="11">
        <v>45061</v>
      </c>
      <c r="L255" s="12" t="s">
        <v>53</v>
      </c>
      <c r="M255" s="12" t="s">
        <v>54</v>
      </c>
      <c r="N255" s="12"/>
      <c r="O255" s="12" t="s">
        <v>254</v>
      </c>
      <c r="P255" s="12"/>
      <c r="Q255" s="12"/>
      <c r="R255" s="13">
        <v>1800</v>
      </c>
      <c r="S255" s="13">
        <v>0</v>
      </c>
      <c r="T255" s="13">
        <f>(R255 - S255)</f>
        <v>1800</v>
      </c>
      <c r="U255" s="13">
        <v>2160</v>
      </c>
      <c r="V255" s="13">
        <v>1800</v>
      </c>
      <c r="W255" s="13">
        <v>360</v>
      </c>
      <c r="X255" s="14">
        <v>20</v>
      </c>
      <c r="Y255" s="12" t="s">
        <v>195</v>
      </c>
      <c r="Z255" s="12" t="s">
        <v>255</v>
      </c>
      <c r="AA255" s="12" t="s">
        <v>197</v>
      </c>
      <c r="AB255" s="12"/>
      <c r="AC255" s="12" t="s">
        <v>256</v>
      </c>
    </row>
    <row r="256" spans="1:29" x14ac:dyDescent="0.25">
      <c r="A256">
        <f t="shared" si="43"/>
        <v>45120</v>
      </c>
      <c r="B256">
        <f t="shared" si="41"/>
        <v>412</v>
      </c>
      <c r="C256" s="27" t="str">
        <f>INDEX(ChartOfAccounts!B:B,MATCH('Xero Demo Data'!B256,ChartOfAccounts!A:A,0))</f>
        <v>Consulting</v>
      </c>
      <c r="D256" s="25">
        <f t="shared" si="44"/>
        <v>45120</v>
      </c>
      <c r="E256" s="27" t="str">
        <f t="shared" si="42"/>
        <v>JD</v>
      </c>
      <c r="F256" t="str">
        <f t="shared" si="45"/>
        <v>DIISR - Small Business Services</v>
      </c>
      <c r="G256" t="str">
        <f t="shared" si="46"/>
        <v>DIISR - Small Business Services - Half day training - Microsoft Office</v>
      </c>
      <c r="H256" t="str">
        <f t="shared" si="47"/>
        <v>-</v>
      </c>
      <c r="I256" s="26">
        <f t="shared" si="48"/>
        <v>-1800</v>
      </c>
      <c r="K256" s="15">
        <v>45120</v>
      </c>
      <c r="L256" s="2" t="s">
        <v>53</v>
      </c>
      <c r="M256" s="2" t="s">
        <v>54</v>
      </c>
      <c r="N256" s="2"/>
      <c r="O256" s="2" t="s">
        <v>254</v>
      </c>
      <c r="P256" s="2"/>
      <c r="Q256" s="2"/>
      <c r="R256" s="16">
        <v>1800</v>
      </c>
      <c r="S256" s="16">
        <v>0</v>
      </c>
      <c r="T256" s="16">
        <f>((T255 + R256) - S256)</f>
        <v>3600</v>
      </c>
      <c r="U256" s="16">
        <v>2160</v>
      </c>
      <c r="V256" s="16">
        <v>1800</v>
      </c>
      <c r="W256" s="16">
        <v>360</v>
      </c>
      <c r="X256" s="17">
        <v>20</v>
      </c>
      <c r="Y256" s="2" t="s">
        <v>195</v>
      </c>
      <c r="Z256" s="2" t="s">
        <v>255</v>
      </c>
      <c r="AA256" s="2" t="s">
        <v>197</v>
      </c>
      <c r="AB256" s="2"/>
      <c r="AC256" s="2" t="s">
        <v>256</v>
      </c>
    </row>
    <row r="257" spans="1:29" x14ac:dyDescent="0.25">
      <c r="A257" t="str">
        <f t="shared" si="43"/>
        <v/>
      </c>
      <c r="B257">
        <f t="shared" si="41"/>
        <v>0</v>
      </c>
      <c r="C257" s="27" t="e">
        <f>INDEX(ChartOfAccounts!B:B,MATCH('Xero Demo Data'!B257,ChartOfAccounts!A:A,0))</f>
        <v>#N/A</v>
      </c>
      <c r="D257" s="25" t="str">
        <f t="shared" si="44"/>
        <v>Total Consulting</v>
      </c>
      <c r="E257" s="27" t="str">
        <f t="shared" si="42"/>
        <v>JD</v>
      </c>
      <c r="F257">
        <f t="shared" si="45"/>
        <v>0</v>
      </c>
      <c r="G257">
        <f t="shared" si="46"/>
        <v>0</v>
      </c>
      <c r="H257" t="str">
        <f t="shared" si="47"/>
        <v>-</v>
      </c>
      <c r="I257" s="26">
        <f t="shared" si="48"/>
        <v>-3600</v>
      </c>
      <c r="K257" s="18" t="s">
        <v>257</v>
      </c>
      <c r="L257" s="18"/>
      <c r="M257" s="18"/>
      <c r="N257" s="18"/>
      <c r="O257" s="18"/>
      <c r="P257" s="18"/>
      <c r="Q257" s="18"/>
      <c r="R257" s="19">
        <f>SUM(R255:R256)</f>
        <v>3600</v>
      </c>
      <c r="S257" s="19">
        <f>SUM(S255:S256)</f>
        <v>0</v>
      </c>
      <c r="T257" s="19">
        <f>T256</f>
        <v>3600</v>
      </c>
      <c r="U257" s="19">
        <f>SUM(U255:U256)</f>
        <v>4320</v>
      </c>
      <c r="V257" s="19">
        <f>SUM(V255:V256)</f>
        <v>3600</v>
      </c>
      <c r="W257" s="19">
        <f>SUM(W255:W256)</f>
        <v>720</v>
      </c>
      <c r="X257" s="18"/>
      <c r="Y257" s="18"/>
      <c r="Z257" s="18"/>
      <c r="AA257" s="18"/>
      <c r="AB257" s="18"/>
      <c r="AC257" s="18"/>
    </row>
    <row r="258" spans="1:29" x14ac:dyDescent="0.25">
      <c r="A258" t="str">
        <f t="shared" si="43"/>
        <v/>
      </c>
      <c r="B258">
        <f t="shared" si="41"/>
        <v>0</v>
      </c>
      <c r="C258" s="27" t="e">
        <f>INDEX(ChartOfAccounts!B:B,MATCH('Xero Demo Data'!B258,ChartOfAccounts!A:A,0))</f>
        <v>#N/A</v>
      </c>
      <c r="D258" s="25">
        <f t="shared" si="44"/>
        <v>0</v>
      </c>
      <c r="E258" s="27" t="str">
        <f t="shared" si="42"/>
        <v>JC</v>
      </c>
      <c r="F258">
        <f t="shared" si="45"/>
        <v>0</v>
      </c>
      <c r="G258">
        <f t="shared" si="46"/>
        <v>0</v>
      </c>
      <c r="H258" t="str">
        <f t="shared" si="47"/>
        <v>-</v>
      </c>
      <c r="I258" s="26">
        <f t="shared" si="48"/>
        <v>0</v>
      </c>
    </row>
    <row r="259" spans="1:29" x14ac:dyDescent="0.25">
      <c r="A259" t="str">
        <f t="shared" si="43"/>
        <v/>
      </c>
      <c r="B259">
        <f t="shared" si="41"/>
        <v>0</v>
      </c>
      <c r="C259" s="27" t="e">
        <f>INDEX(ChartOfAccounts!B:B,MATCH('Xero Demo Data'!B259,ChartOfAccounts!A:A,0))</f>
        <v>#N/A</v>
      </c>
      <c r="D259" s="25" t="str">
        <f t="shared" si="44"/>
        <v>Entertainment-100% business</v>
      </c>
      <c r="E259" s="27" t="str">
        <f t="shared" si="42"/>
        <v>JC</v>
      </c>
      <c r="F259">
        <f t="shared" si="45"/>
        <v>0</v>
      </c>
      <c r="G259">
        <f t="shared" si="46"/>
        <v>0</v>
      </c>
      <c r="H259" t="str">
        <f t="shared" si="47"/>
        <v>-</v>
      </c>
      <c r="I259" s="26">
        <f t="shared" si="48"/>
        <v>0</v>
      </c>
      <c r="K259" s="20" t="s">
        <v>258</v>
      </c>
      <c r="L259" s="20"/>
      <c r="M259" s="20"/>
      <c r="N259" s="20"/>
      <c r="O259" s="20"/>
      <c r="P259" s="20"/>
      <c r="Q259" s="20"/>
      <c r="R259" s="20"/>
      <c r="S259" s="20"/>
      <c r="T259" s="20"/>
      <c r="U259" s="20"/>
      <c r="V259" s="20"/>
      <c r="W259" s="20"/>
      <c r="X259" s="20"/>
      <c r="Y259" s="20"/>
      <c r="Z259" s="20"/>
      <c r="AA259" s="20"/>
      <c r="AB259" s="20"/>
      <c r="AC259" s="20"/>
    </row>
    <row r="260" spans="1:29" x14ac:dyDescent="0.25">
      <c r="A260">
        <f t="shared" si="43"/>
        <v>45439</v>
      </c>
      <c r="B260">
        <f t="shared" si="41"/>
        <v>420</v>
      </c>
      <c r="C260" s="27" t="str">
        <f>INDEX(ChartOfAccounts!B:B,MATCH('Xero Demo Data'!B260,ChartOfAccounts!A:A,0))</f>
        <v>Entertainment-100% business</v>
      </c>
      <c r="D260" s="25">
        <f t="shared" si="44"/>
        <v>45439</v>
      </c>
      <c r="E260" s="27" t="str">
        <f t="shared" si="42"/>
        <v>JD</v>
      </c>
      <c r="F260" t="str">
        <f t="shared" si="45"/>
        <v>Berry Brew</v>
      </c>
      <c r="G260" t="str">
        <f t="shared" si="46"/>
        <v>Berry Brew - Team coffee</v>
      </c>
      <c r="H260" t="str">
        <f t="shared" si="47"/>
        <v>-</v>
      </c>
      <c r="I260" s="26">
        <f t="shared" si="48"/>
        <v>-13</v>
      </c>
      <c r="K260" s="11">
        <v>45439</v>
      </c>
      <c r="L260" s="12" t="s">
        <v>207</v>
      </c>
      <c r="M260" s="12" t="s">
        <v>231</v>
      </c>
      <c r="N260" s="12"/>
      <c r="O260" s="12" t="s">
        <v>259</v>
      </c>
      <c r="P260" s="12"/>
      <c r="Q260" s="12"/>
      <c r="R260" s="13">
        <v>13</v>
      </c>
      <c r="S260" s="13">
        <v>0</v>
      </c>
      <c r="T260" s="13">
        <f>(R260 - S260)</f>
        <v>13</v>
      </c>
      <c r="U260" s="13">
        <v>15.6</v>
      </c>
      <c r="V260" s="13">
        <v>13</v>
      </c>
      <c r="W260" s="13">
        <v>2.6</v>
      </c>
      <c r="X260" s="14">
        <v>20</v>
      </c>
      <c r="Y260" s="12" t="s">
        <v>195</v>
      </c>
      <c r="Z260" s="12" t="s">
        <v>260</v>
      </c>
      <c r="AA260" s="12" t="s">
        <v>197</v>
      </c>
      <c r="AB260" s="12"/>
      <c r="AC260" s="12" t="s">
        <v>261</v>
      </c>
    </row>
    <row r="261" spans="1:29" x14ac:dyDescent="0.25">
      <c r="A261">
        <f t="shared" si="43"/>
        <v>45453</v>
      </c>
      <c r="B261">
        <f t="shared" si="41"/>
        <v>420</v>
      </c>
      <c r="C261" s="27" t="str">
        <f>INDEX(ChartOfAccounts!B:B,MATCH('Xero Demo Data'!B261,ChartOfAccounts!A:A,0))</f>
        <v>Entertainment-100% business</v>
      </c>
      <c r="D261" s="25">
        <f t="shared" si="44"/>
        <v>45453</v>
      </c>
      <c r="E261" s="27" t="str">
        <f t="shared" si="42"/>
        <v>JD</v>
      </c>
      <c r="F261" t="str">
        <f t="shared" si="45"/>
        <v>Espresso 31</v>
      </c>
      <c r="G261" t="str">
        <f t="shared" si="46"/>
        <v>Espresso 31 - Team coffees</v>
      </c>
      <c r="H261" t="str">
        <f t="shared" si="47"/>
        <v>-</v>
      </c>
      <c r="I261" s="26">
        <f t="shared" si="48"/>
        <v>-13.33</v>
      </c>
      <c r="K261" s="15">
        <v>45453</v>
      </c>
      <c r="L261" s="2" t="s">
        <v>207</v>
      </c>
      <c r="M261" s="2" t="s">
        <v>237</v>
      </c>
      <c r="N261" s="2"/>
      <c r="O261" s="2" t="s">
        <v>262</v>
      </c>
      <c r="P261" s="2"/>
      <c r="Q261" s="2"/>
      <c r="R261" s="16">
        <v>13.33</v>
      </c>
      <c r="S261" s="16">
        <v>0</v>
      </c>
      <c r="T261" s="16">
        <f>((T260 + R261) - S261)</f>
        <v>26.33</v>
      </c>
      <c r="U261" s="16">
        <v>16</v>
      </c>
      <c r="V261" s="16">
        <v>13.33</v>
      </c>
      <c r="W261" s="16">
        <v>2.67</v>
      </c>
      <c r="X261" s="17">
        <v>20</v>
      </c>
      <c r="Y261" s="2" t="s">
        <v>195</v>
      </c>
      <c r="Z261" s="2" t="s">
        <v>260</v>
      </c>
      <c r="AA261" s="2" t="s">
        <v>197</v>
      </c>
      <c r="AB261" s="2"/>
      <c r="AC261" s="2" t="s">
        <v>261</v>
      </c>
    </row>
    <row r="262" spans="1:29" x14ac:dyDescent="0.25">
      <c r="A262">
        <f t="shared" si="43"/>
        <v>45499</v>
      </c>
      <c r="B262">
        <f t="shared" si="41"/>
        <v>420</v>
      </c>
      <c r="C262" s="27" t="str">
        <f>INDEX(ChartOfAccounts!B:B,MATCH('Xero Demo Data'!B262,ChartOfAccounts!A:A,0))</f>
        <v>Entertainment-100% business</v>
      </c>
      <c r="D262" s="25">
        <f t="shared" si="44"/>
        <v>45499</v>
      </c>
      <c r="E262" s="27" t="str">
        <f t="shared" si="42"/>
        <v>JD</v>
      </c>
      <c r="F262" t="str">
        <f t="shared" si="45"/>
        <v>Berry Brew</v>
      </c>
      <c r="G262" t="str">
        <f t="shared" si="46"/>
        <v>Berry Brew</v>
      </c>
      <c r="H262" t="str">
        <f t="shared" si="47"/>
        <v>-</v>
      </c>
      <c r="I262" s="26">
        <f t="shared" si="48"/>
        <v>-18.329999999999998</v>
      </c>
      <c r="K262" s="15">
        <v>45499</v>
      </c>
      <c r="L262" s="2" t="s">
        <v>207</v>
      </c>
      <c r="M262" s="2" t="s">
        <v>231</v>
      </c>
      <c r="N262" s="2"/>
      <c r="O262" s="2" t="s">
        <v>231</v>
      </c>
      <c r="P262" s="2"/>
      <c r="Q262" s="2"/>
      <c r="R262" s="16">
        <v>18.329999999999998</v>
      </c>
      <c r="S262" s="16">
        <v>0</v>
      </c>
      <c r="T262" s="16">
        <f>((T261 + R262) - S262)</f>
        <v>44.66</v>
      </c>
      <c r="U262" s="16">
        <v>22</v>
      </c>
      <c r="V262" s="16">
        <v>18.329999999999998</v>
      </c>
      <c r="W262" s="16">
        <v>3.67</v>
      </c>
      <c r="X262" s="17">
        <v>20</v>
      </c>
      <c r="Y262" s="2" t="s">
        <v>195</v>
      </c>
      <c r="Z262" s="2" t="s">
        <v>260</v>
      </c>
      <c r="AA262" s="2" t="s">
        <v>197</v>
      </c>
      <c r="AB262" s="2"/>
      <c r="AC262" s="2" t="s">
        <v>261</v>
      </c>
    </row>
    <row r="263" spans="1:29" x14ac:dyDescent="0.25">
      <c r="A263" t="str">
        <f t="shared" si="43"/>
        <v/>
      </c>
      <c r="B263">
        <f t="shared" si="41"/>
        <v>0</v>
      </c>
      <c r="C263" s="27" t="e">
        <f>INDEX(ChartOfAccounts!B:B,MATCH('Xero Demo Data'!B263,ChartOfAccounts!A:A,0))</f>
        <v>#N/A</v>
      </c>
      <c r="D263" s="25" t="str">
        <f t="shared" si="44"/>
        <v>Total Entertainment-100% business</v>
      </c>
      <c r="E263" s="27" t="str">
        <f t="shared" si="42"/>
        <v>JD</v>
      </c>
      <c r="F263">
        <f t="shared" si="45"/>
        <v>0</v>
      </c>
      <c r="G263">
        <f t="shared" si="46"/>
        <v>0</v>
      </c>
      <c r="H263" t="str">
        <f t="shared" si="47"/>
        <v>-</v>
      </c>
      <c r="I263" s="26">
        <f t="shared" si="48"/>
        <v>-44.66</v>
      </c>
      <c r="K263" s="18" t="s">
        <v>263</v>
      </c>
      <c r="L263" s="18"/>
      <c r="M263" s="18"/>
      <c r="N263" s="18"/>
      <c r="O263" s="18"/>
      <c r="P263" s="18"/>
      <c r="Q263" s="18"/>
      <c r="R263" s="19">
        <f>SUM(R260:R262)</f>
        <v>44.66</v>
      </c>
      <c r="S263" s="19">
        <f>SUM(S260:S262)</f>
        <v>0</v>
      </c>
      <c r="T263" s="19">
        <f>T262</f>
        <v>44.66</v>
      </c>
      <c r="U263" s="19">
        <f>SUM(U260:U262)</f>
        <v>53.6</v>
      </c>
      <c r="V263" s="19">
        <f>SUM(V260:V262)</f>
        <v>44.66</v>
      </c>
      <c r="W263" s="19">
        <f>SUM(W260:W262)</f>
        <v>8.94</v>
      </c>
      <c r="X263" s="18"/>
      <c r="Y263" s="18"/>
      <c r="Z263" s="18"/>
      <c r="AA263" s="18"/>
      <c r="AB263" s="18"/>
      <c r="AC263" s="18"/>
    </row>
    <row r="264" spans="1:29" x14ac:dyDescent="0.25">
      <c r="A264" t="str">
        <f t="shared" si="43"/>
        <v/>
      </c>
      <c r="B264">
        <f t="shared" si="41"/>
        <v>0</v>
      </c>
      <c r="C264" s="27" t="e">
        <f>INDEX(ChartOfAccounts!B:B,MATCH('Xero Demo Data'!B264,ChartOfAccounts!A:A,0))</f>
        <v>#N/A</v>
      </c>
      <c r="D264" s="25">
        <f t="shared" si="44"/>
        <v>0</v>
      </c>
      <c r="E264" s="27" t="str">
        <f t="shared" si="42"/>
        <v>JC</v>
      </c>
      <c r="F264">
        <f t="shared" si="45"/>
        <v>0</v>
      </c>
      <c r="G264">
        <f t="shared" si="46"/>
        <v>0</v>
      </c>
      <c r="H264" t="str">
        <f t="shared" si="47"/>
        <v>-</v>
      </c>
      <c r="I264" s="26">
        <f t="shared" si="48"/>
        <v>0</v>
      </c>
    </row>
    <row r="265" spans="1:29" x14ac:dyDescent="0.25">
      <c r="A265" t="str">
        <f t="shared" si="43"/>
        <v/>
      </c>
      <c r="B265">
        <f t="shared" si="41"/>
        <v>0</v>
      </c>
      <c r="C265" s="27" t="e">
        <f>INDEX(ChartOfAccounts!B:B,MATCH('Xero Demo Data'!B265,ChartOfAccounts!A:A,0))</f>
        <v>#N/A</v>
      </c>
      <c r="D265" s="25" t="str">
        <f t="shared" si="44"/>
        <v>General Expenses</v>
      </c>
      <c r="E265" s="27" t="str">
        <f t="shared" si="42"/>
        <v>JC</v>
      </c>
      <c r="F265">
        <f t="shared" si="45"/>
        <v>0</v>
      </c>
      <c r="G265">
        <f t="shared" si="46"/>
        <v>0</v>
      </c>
      <c r="H265" t="str">
        <f t="shared" si="47"/>
        <v>-</v>
      </c>
      <c r="I265" s="26">
        <f t="shared" si="48"/>
        <v>0</v>
      </c>
      <c r="K265" s="20" t="s">
        <v>264</v>
      </c>
      <c r="L265" s="20"/>
      <c r="M265" s="20"/>
      <c r="N265" s="20"/>
      <c r="O265" s="20"/>
      <c r="P265" s="20"/>
      <c r="Q265" s="20"/>
      <c r="R265" s="20"/>
      <c r="S265" s="20"/>
      <c r="T265" s="20"/>
      <c r="U265" s="20"/>
      <c r="V265" s="20"/>
      <c r="W265" s="20"/>
      <c r="X265" s="20"/>
      <c r="Y265" s="20"/>
      <c r="Z265" s="20"/>
      <c r="AA265" s="20"/>
      <c r="AB265" s="20"/>
      <c r="AC265" s="20"/>
    </row>
    <row r="266" spans="1:29" x14ac:dyDescent="0.25">
      <c r="A266">
        <f t="shared" si="43"/>
        <v>45061</v>
      </c>
      <c r="B266">
        <f t="shared" ref="B266:B329" si="51">VALUE(Z266)</f>
        <v>429</v>
      </c>
      <c r="C266" s="27" t="str">
        <f>INDEX(ChartOfAccounts!B:B,MATCH('Xero Demo Data'!B266,ChartOfAccounts!A:A,0))</f>
        <v>General Expenses</v>
      </c>
      <c r="D266" s="25">
        <f t="shared" si="44"/>
        <v>45061</v>
      </c>
      <c r="E266" s="27" t="str">
        <f t="shared" ref="E266:E329" si="52">IF(R266=0,"JC","JD")</f>
        <v>JD</v>
      </c>
      <c r="F266" t="str">
        <f t="shared" si="45"/>
        <v>DIISR - Small Business Services</v>
      </c>
      <c r="G266" t="str">
        <f t="shared" si="46"/>
        <v>DIISR - Small Business Services - Desktop/network support via email &amp; phone.Per month fixed fee for minimum 20 hours/month.</v>
      </c>
      <c r="H266" t="str">
        <f t="shared" si="47"/>
        <v>-</v>
      </c>
      <c r="I266" s="26">
        <f t="shared" si="48"/>
        <v>-4000</v>
      </c>
      <c r="K266" s="11">
        <v>45061</v>
      </c>
      <c r="L266" s="12" t="s">
        <v>53</v>
      </c>
      <c r="M266" s="12" t="s">
        <v>54</v>
      </c>
      <c r="N266" s="12"/>
      <c r="O266" s="12" t="s">
        <v>265</v>
      </c>
      <c r="P266" s="12"/>
      <c r="Q266" s="12"/>
      <c r="R266" s="13">
        <v>4000</v>
      </c>
      <c r="S266" s="13">
        <v>0</v>
      </c>
      <c r="T266" s="13">
        <f>(R266 - S266)</f>
        <v>4000</v>
      </c>
      <c r="U266" s="13">
        <v>4800</v>
      </c>
      <c r="V266" s="13">
        <v>4000</v>
      </c>
      <c r="W266" s="13">
        <v>800</v>
      </c>
      <c r="X266" s="14">
        <v>20</v>
      </c>
      <c r="Y266" s="12" t="s">
        <v>195</v>
      </c>
      <c r="Z266" s="12" t="s">
        <v>266</v>
      </c>
      <c r="AA266" s="12" t="s">
        <v>197</v>
      </c>
      <c r="AB266" s="12"/>
      <c r="AC266" s="12" t="s">
        <v>256</v>
      </c>
    </row>
    <row r="267" spans="1:29" x14ac:dyDescent="0.25">
      <c r="A267">
        <f t="shared" si="43"/>
        <v>45120</v>
      </c>
      <c r="B267">
        <f t="shared" si="51"/>
        <v>429</v>
      </c>
      <c r="C267" s="27" t="str">
        <f>INDEX(ChartOfAccounts!B:B,MATCH('Xero Demo Data'!B267,ChartOfAccounts!A:A,0))</f>
        <v>General Expenses</v>
      </c>
      <c r="D267" s="25">
        <f t="shared" si="44"/>
        <v>45120</v>
      </c>
      <c r="E267" s="27" t="str">
        <f t="shared" si="52"/>
        <v>JD</v>
      </c>
      <c r="F267" t="str">
        <f t="shared" si="45"/>
        <v>DIISR - Small Business Services</v>
      </c>
      <c r="G267" t="str">
        <f t="shared" si="46"/>
        <v>DIISR - Small Business Services - Desktop/network support via email &amp; phone.Per month fixed fee for minimum 20 hours/month.</v>
      </c>
      <c r="H267" t="str">
        <f t="shared" si="47"/>
        <v>-</v>
      </c>
      <c r="I267" s="26">
        <f t="shared" si="48"/>
        <v>-4000</v>
      </c>
      <c r="K267" s="15">
        <v>45120</v>
      </c>
      <c r="L267" s="2" t="s">
        <v>53</v>
      </c>
      <c r="M267" s="2" t="s">
        <v>54</v>
      </c>
      <c r="N267" s="2"/>
      <c r="O267" s="2" t="s">
        <v>265</v>
      </c>
      <c r="P267" s="2"/>
      <c r="Q267" s="2"/>
      <c r="R267" s="16">
        <v>4000</v>
      </c>
      <c r="S267" s="16">
        <v>0</v>
      </c>
      <c r="T267" s="16">
        <f t="shared" ref="T267:T276" si="53">((T266 + R267) - S267)</f>
        <v>8000</v>
      </c>
      <c r="U267" s="16">
        <v>4800</v>
      </c>
      <c r="V267" s="16">
        <v>4000</v>
      </c>
      <c r="W267" s="16">
        <v>800</v>
      </c>
      <c r="X267" s="17">
        <v>20</v>
      </c>
      <c r="Y267" s="2" t="s">
        <v>195</v>
      </c>
      <c r="Z267" s="2" t="s">
        <v>266</v>
      </c>
      <c r="AA267" s="2" t="s">
        <v>197</v>
      </c>
      <c r="AB267" s="2"/>
      <c r="AC267" s="2" t="s">
        <v>256</v>
      </c>
    </row>
    <row r="268" spans="1:29" x14ac:dyDescent="0.25">
      <c r="A268">
        <f t="shared" si="43"/>
        <v>45438</v>
      </c>
      <c r="B268">
        <f t="shared" si="51"/>
        <v>429</v>
      </c>
      <c r="C268" s="27" t="str">
        <f>INDEX(ChartOfAccounts!B:B,MATCH('Xero Demo Data'!B268,ChartOfAccounts!A:A,0))</f>
        <v>General Expenses</v>
      </c>
      <c r="D268" s="25">
        <f t="shared" si="44"/>
        <v>45438</v>
      </c>
      <c r="E268" s="27" t="str">
        <f t="shared" si="52"/>
        <v>JD</v>
      </c>
      <c r="F268" t="str">
        <f t="shared" si="45"/>
        <v>Woolworths Market</v>
      </c>
      <c r="G268" t="str">
        <f t="shared" si="46"/>
        <v>Woolworths Market - Misc kitchen supplies for office</v>
      </c>
      <c r="H268" t="str">
        <f t="shared" si="47"/>
        <v>-</v>
      </c>
      <c r="I268" s="26">
        <f t="shared" si="48"/>
        <v>-54.33</v>
      </c>
      <c r="K268" s="15">
        <v>45438</v>
      </c>
      <c r="L268" s="2" t="s">
        <v>207</v>
      </c>
      <c r="M268" s="2" t="s">
        <v>230</v>
      </c>
      <c r="N268" s="2"/>
      <c r="O268" s="2" t="s">
        <v>267</v>
      </c>
      <c r="P268" s="2"/>
      <c r="Q268" s="2"/>
      <c r="R268" s="16">
        <v>54.33</v>
      </c>
      <c r="S268" s="16">
        <v>0</v>
      </c>
      <c r="T268" s="16">
        <f t="shared" si="53"/>
        <v>8054.33</v>
      </c>
      <c r="U268" s="16">
        <v>65.2</v>
      </c>
      <c r="V268" s="16">
        <v>54.33</v>
      </c>
      <c r="W268" s="16">
        <v>10.87</v>
      </c>
      <c r="X268" s="17">
        <v>20</v>
      </c>
      <c r="Y268" s="2" t="s">
        <v>195</v>
      </c>
      <c r="Z268" s="2" t="s">
        <v>266</v>
      </c>
      <c r="AA268" s="2" t="s">
        <v>197</v>
      </c>
      <c r="AB268" s="2"/>
      <c r="AC268" s="2" t="s">
        <v>261</v>
      </c>
    </row>
    <row r="269" spans="1:29" x14ac:dyDescent="0.25">
      <c r="A269">
        <f t="shared" si="43"/>
        <v>45446</v>
      </c>
      <c r="B269">
        <f t="shared" si="51"/>
        <v>429</v>
      </c>
      <c r="C269" s="27" t="str">
        <f>INDEX(ChartOfAccounts!B:B,MATCH('Xero Demo Data'!B269,ChartOfAccounts!A:A,0))</f>
        <v>General Expenses</v>
      </c>
      <c r="D269" s="25">
        <f t="shared" si="44"/>
        <v>45446</v>
      </c>
      <c r="E269" s="27" t="str">
        <f t="shared" si="52"/>
        <v>JD</v>
      </c>
      <c r="F269" t="str">
        <f t="shared" si="45"/>
        <v>Swanston Security</v>
      </c>
      <c r="G269" t="str">
        <f t="shared" si="46"/>
        <v>Swanston Security - Our share building doorman/security</v>
      </c>
      <c r="H269" t="str">
        <f t="shared" si="47"/>
        <v>RPT429-1</v>
      </c>
      <c r="I269" s="26">
        <f t="shared" si="48"/>
        <v>-49.62</v>
      </c>
      <c r="K269" s="15">
        <v>45446</v>
      </c>
      <c r="L269" s="2" t="s">
        <v>53</v>
      </c>
      <c r="M269" s="2" t="s">
        <v>81</v>
      </c>
      <c r="N269" s="2"/>
      <c r="O269" s="2" t="s">
        <v>268</v>
      </c>
      <c r="P269" s="2" t="s">
        <v>82</v>
      </c>
      <c r="Q269" s="2" t="s">
        <v>82</v>
      </c>
      <c r="R269" s="16">
        <v>49.62</v>
      </c>
      <c r="S269" s="16">
        <v>0</v>
      </c>
      <c r="T269" s="16">
        <f t="shared" si="53"/>
        <v>8103.95</v>
      </c>
      <c r="U269" s="16">
        <v>59.54</v>
      </c>
      <c r="V269" s="16">
        <v>49.62</v>
      </c>
      <c r="W269" s="16">
        <v>9.92</v>
      </c>
      <c r="X269" s="17">
        <v>20</v>
      </c>
      <c r="Y269" s="2" t="s">
        <v>195</v>
      </c>
      <c r="Z269" s="2" t="s">
        <v>266</v>
      </c>
      <c r="AA269" s="2" t="s">
        <v>197</v>
      </c>
      <c r="AB269" s="2"/>
      <c r="AC269" s="2" t="s">
        <v>198</v>
      </c>
    </row>
    <row r="270" spans="1:29" x14ac:dyDescent="0.25">
      <c r="A270">
        <f t="shared" si="43"/>
        <v>45449</v>
      </c>
      <c r="B270">
        <f t="shared" si="51"/>
        <v>429</v>
      </c>
      <c r="C270" s="27" t="str">
        <f>INDEX(ChartOfAccounts!B:B,MATCH('Xero Demo Data'!B270,ChartOfAccounts!A:A,0))</f>
        <v>General Expenses</v>
      </c>
      <c r="D270" s="25">
        <f t="shared" si="44"/>
        <v>45449</v>
      </c>
      <c r="E270" s="27" t="str">
        <f t="shared" si="52"/>
        <v>JC</v>
      </c>
      <c r="F270" t="str">
        <f t="shared" si="45"/>
        <v>Swanston Security</v>
      </c>
      <c r="G270" t="str">
        <f t="shared" si="46"/>
        <v>Swanston Security - Refund as agreed due to window break when guard absent</v>
      </c>
      <c r="H270" t="str">
        <f t="shared" si="47"/>
        <v>RPT429-1</v>
      </c>
      <c r="I270" s="26">
        <f t="shared" si="48"/>
        <v>21.2</v>
      </c>
      <c r="K270" s="15">
        <v>45449</v>
      </c>
      <c r="L270" s="2" t="s">
        <v>84</v>
      </c>
      <c r="M270" s="2" t="s">
        <v>81</v>
      </c>
      <c r="N270" s="2"/>
      <c r="O270" s="2" t="s">
        <v>269</v>
      </c>
      <c r="P270" s="2" t="s">
        <v>82</v>
      </c>
      <c r="Q270" s="2" t="s">
        <v>82</v>
      </c>
      <c r="R270" s="16">
        <v>0</v>
      </c>
      <c r="S270" s="16">
        <v>21.2</v>
      </c>
      <c r="T270" s="16">
        <f t="shared" si="53"/>
        <v>8082.75</v>
      </c>
      <c r="U270" s="16">
        <v>-25.44</v>
      </c>
      <c r="V270" s="16">
        <v>-21.2</v>
      </c>
      <c r="W270" s="16">
        <v>-4.24</v>
      </c>
      <c r="X270" s="17">
        <v>20</v>
      </c>
      <c r="Y270" s="2" t="s">
        <v>195</v>
      </c>
      <c r="Z270" s="2" t="s">
        <v>266</v>
      </c>
      <c r="AA270" s="2" t="s">
        <v>197</v>
      </c>
      <c r="AB270" s="2"/>
      <c r="AC270" s="2" t="s">
        <v>198</v>
      </c>
    </row>
    <row r="271" spans="1:29" x14ac:dyDescent="0.25">
      <c r="A271">
        <f t="shared" si="43"/>
        <v>45450</v>
      </c>
      <c r="B271">
        <f t="shared" si="51"/>
        <v>429</v>
      </c>
      <c r="C271" s="27" t="str">
        <f>INDEX(ChartOfAccounts!B:B,MATCH('Xero Demo Data'!B271,ChartOfAccounts!A:A,0))</f>
        <v>General Expenses</v>
      </c>
      <c r="D271" s="25">
        <f t="shared" si="44"/>
        <v>45450</v>
      </c>
      <c r="E271" s="27" t="str">
        <f t="shared" si="52"/>
        <v>JD</v>
      </c>
      <c r="F271" t="str">
        <f t="shared" si="45"/>
        <v>PC Complete</v>
      </c>
      <c r="G271" t="str">
        <f t="shared" si="46"/>
        <v>PC Complete - DVD writer for laptop</v>
      </c>
      <c r="H271" t="str">
        <f t="shared" si="47"/>
        <v>720-2</v>
      </c>
      <c r="I271" s="26">
        <f t="shared" si="48"/>
        <v>-225.3</v>
      </c>
      <c r="K271" s="15">
        <v>45450</v>
      </c>
      <c r="L271" s="2" t="s">
        <v>53</v>
      </c>
      <c r="M271" s="2" t="s">
        <v>71</v>
      </c>
      <c r="N271" s="2"/>
      <c r="O271" s="2" t="s">
        <v>270</v>
      </c>
      <c r="P271" s="2" t="s">
        <v>87</v>
      </c>
      <c r="Q271" s="2" t="s">
        <v>87</v>
      </c>
      <c r="R271" s="16">
        <v>225.3</v>
      </c>
      <c r="S271" s="16">
        <v>0</v>
      </c>
      <c r="T271" s="16">
        <f t="shared" si="53"/>
        <v>8308.0499999999993</v>
      </c>
      <c r="U271" s="16">
        <v>270.36</v>
      </c>
      <c r="V271" s="16">
        <v>225.3</v>
      </c>
      <c r="W271" s="16">
        <v>45.06</v>
      </c>
      <c r="X271" s="17">
        <v>20</v>
      </c>
      <c r="Y271" s="2" t="s">
        <v>195</v>
      </c>
      <c r="Z271" s="2" t="s">
        <v>266</v>
      </c>
      <c r="AA271" s="2" t="s">
        <v>197</v>
      </c>
      <c r="AB271" s="2"/>
      <c r="AC271" s="2" t="s">
        <v>271</v>
      </c>
    </row>
    <row r="272" spans="1:29" x14ac:dyDescent="0.25">
      <c r="A272">
        <f t="shared" si="43"/>
        <v>45453</v>
      </c>
      <c r="B272">
        <f t="shared" si="51"/>
        <v>429</v>
      </c>
      <c r="C272" s="27" t="str">
        <f>INDEX(ChartOfAccounts!B:B,MATCH('Xero Demo Data'!B272,ChartOfAccounts!A:A,0))</f>
        <v>General Expenses</v>
      </c>
      <c r="D272" s="25">
        <f t="shared" si="44"/>
        <v>45453</v>
      </c>
      <c r="E272" s="27" t="str">
        <f t="shared" si="52"/>
        <v>JC</v>
      </c>
      <c r="F272" t="str">
        <f t="shared" si="45"/>
        <v>PC Complete</v>
      </c>
      <c r="G272" t="str">
        <f t="shared" si="46"/>
        <v>PC Complete - Unable to supply DVD writer for laptop</v>
      </c>
      <c r="H272" t="str">
        <f t="shared" si="47"/>
        <v>720-2</v>
      </c>
      <c r="I272" s="26">
        <f t="shared" si="48"/>
        <v>225.3</v>
      </c>
      <c r="K272" s="15">
        <v>45453</v>
      </c>
      <c r="L272" s="2" t="s">
        <v>84</v>
      </c>
      <c r="M272" s="2" t="s">
        <v>71</v>
      </c>
      <c r="N272" s="2"/>
      <c r="O272" s="2" t="s">
        <v>272</v>
      </c>
      <c r="P272" s="2" t="s">
        <v>87</v>
      </c>
      <c r="Q272" s="2" t="s">
        <v>87</v>
      </c>
      <c r="R272" s="16">
        <v>0</v>
      </c>
      <c r="S272" s="16">
        <v>225.3</v>
      </c>
      <c r="T272" s="16">
        <f t="shared" si="53"/>
        <v>8082.7499999999991</v>
      </c>
      <c r="U272" s="16">
        <v>-270.36</v>
      </c>
      <c r="V272" s="16">
        <v>-225.3</v>
      </c>
      <c r="W272" s="16">
        <v>-45.06</v>
      </c>
      <c r="X272" s="17">
        <v>20</v>
      </c>
      <c r="Y272" s="2" t="s">
        <v>195</v>
      </c>
      <c r="Z272" s="2" t="s">
        <v>266</v>
      </c>
      <c r="AA272" s="2" t="s">
        <v>197</v>
      </c>
      <c r="AB272" s="2"/>
      <c r="AC272" s="2" t="s">
        <v>198</v>
      </c>
    </row>
    <row r="273" spans="1:29" x14ac:dyDescent="0.25">
      <c r="A273">
        <f t="shared" ref="A273:A336" si="54">IFERROR(IF(K273=0,"",VALUE(K273)),"")</f>
        <v>45456</v>
      </c>
      <c r="B273">
        <f t="shared" si="51"/>
        <v>429</v>
      </c>
      <c r="C273" s="27" t="str">
        <f>INDEX(ChartOfAccounts!B:B,MATCH('Xero Demo Data'!B273,ChartOfAccounts!A:A,0))</f>
        <v>General Expenses</v>
      </c>
      <c r="D273" s="25">
        <f t="shared" ref="D273:D336" si="55">K273</f>
        <v>45456</v>
      </c>
      <c r="E273" s="27" t="str">
        <f t="shared" si="52"/>
        <v>JD</v>
      </c>
      <c r="F273" t="str">
        <f t="shared" ref="F273:F336" si="56">M273</f>
        <v>Brunswick Petals</v>
      </c>
      <c r="G273" t="str">
        <f t="shared" ref="G273:G336" si="57">O273</f>
        <v>Brunswick Petals</v>
      </c>
      <c r="H273" t="str">
        <f t="shared" ref="H273:H336" si="58">IF(Q273="","-",Q273)</f>
        <v>-</v>
      </c>
      <c r="I273" s="26">
        <f t="shared" ref="I273:I336" si="59">-R273+S273</f>
        <v>-41.67</v>
      </c>
      <c r="K273" s="15">
        <v>45456</v>
      </c>
      <c r="L273" s="2" t="s">
        <v>207</v>
      </c>
      <c r="M273" s="2" t="s">
        <v>238</v>
      </c>
      <c r="N273" s="2"/>
      <c r="O273" s="2" t="s">
        <v>238</v>
      </c>
      <c r="P273" s="2"/>
      <c r="Q273" s="2"/>
      <c r="R273" s="16">
        <v>41.67</v>
      </c>
      <c r="S273" s="16">
        <v>0</v>
      </c>
      <c r="T273" s="16">
        <f t="shared" si="53"/>
        <v>8124.4199999999992</v>
      </c>
      <c r="U273" s="16">
        <v>50</v>
      </c>
      <c r="V273" s="16">
        <v>41.67</v>
      </c>
      <c r="W273" s="16">
        <v>8.33</v>
      </c>
      <c r="X273" s="17">
        <v>20</v>
      </c>
      <c r="Y273" s="2" t="s">
        <v>195</v>
      </c>
      <c r="Z273" s="2" t="s">
        <v>266</v>
      </c>
      <c r="AA273" s="2" t="s">
        <v>197</v>
      </c>
      <c r="AB273" s="2"/>
      <c r="AC273" s="2" t="s">
        <v>261</v>
      </c>
    </row>
    <row r="274" spans="1:29" x14ac:dyDescent="0.25">
      <c r="A274">
        <f t="shared" si="54"/>
        <v>45474</v>
      </c>
      <c r="B274">
        <f t="shared" si="51"/>
        <v>429</v>
      </c>
      <c r="C274" s="27" t="str">
        <f>INDEX(ChartOfAccounts!B:B,MATCH('Xero Demo Data'!B274,ChartOfAccounts!A:A,0))</f>
        <v>General Expenses</v>
      </c>
      <c r="D274" s="25">
        <f t="shared" si="55"/>
        <v>45474</v>
      </c>
      <c r="E274" s="27" t="str">
        <f t="shared" si="52"/>
        <v>JD</v>
      </c>
      <c r="F274" t="str">
        <f t="shared" si="56"/>
        <v>Swanston Security</v>
      </c>
      <c r="G274" t="str">
        <f t="shared" si="57"/>
        <v>Swanston Security - Our share building doorman/security</v>
      </c>
      <c r="H274" t="str">
        <f t="shared" si="58"/>
        <v>RPT429-1</v>
      </c>
      <c r="I274" s="26">
        <f t="shared" si="59"/>
        <v>-49.62</v>
      </c>
      <c r="K274" s="15">
        <v>45474</v>
      </c>
      <c r="L274" s="2" t="s">
        <v>53</v>
      </c>
      <c r="M274" s="2" t="s">
        <v>81</v>
      </c>
      <c r="N274" s="2"/>
      <c r="O274" s="2" t="s">
        <v>268</v>
      </c>
      <c r="P274" s="2" t="s">
        <v>82</v>
      </c>
      <c r="Q274" s="2" t="s">
        <v>82</v>
      </c>
      <c r="R274" s="16">
        <v>49.62</v>
      </c>
      <c r="S274" s="16">
        <v>0</v>
      </c>
      <c r="T274" s="16">
        <f t="shared" si="53"/>
        <v>8174.0399999999991</v>
      </c>
      <c r="U274" s="16">
        <v>59.54</v>
      </c>
      <c r="V274" s="16">
        <v>49.62</v>
      </c>
      <c r="W274" s="16">
        <v>9.92</v>
      </c>
      <c r="X274" s="17">
        <v>20</v>
      </c>
      <c r="Y274" s="2" t="s">
        <v>195</v>
      </c>
      <c r="Z274" s="2" t="s">
        <v>266</v>
      </c>
      <c r="AA274" s="2" t="s">
        <v>197</v>
      </c>
      <c r="AB274" s="2"/>
      <c r="AC274" s="2" t="s">
        <v>198</v>
      </c>
    </row>
    <row r="275" spans="1:29" x14ac:dyDescent="0.25">
      <c r="A275">
        <f t="shared" si="54"/>
        <v>45495</v>
      </c>
      <c r="B275">
        <f t="shared" si="51"/>
        <v>429</v>
      </c>
      <c r="C275" s="27" t="str">
        <f>INDEX(ChartOfAccounts!B:B,MATCH('Xero Demo Data'!B275,ChartOfAccounts!A:A,0))</f>
        <v>General Expenses</v>
      </c>
      <c r="D275" s="25">
        <f t="shared" si="55"/>
        <v>45495</v>
      </c>
      <c r="E275" s="27" t="str">
        <f t="shared" si="52"/>
        <v>JD</v>
      </c>
      <c r="F275" t="str">
        <f t="shared" si="56"/>
        <v>Woolworths Market</v>
      </c>
      <c r="G275" t="str">
        <f t="shared" si="57"/>
        <v>Woolworths Market - Misc kitchen supplies for office</v>
      </c>
      <c r="H275" t="str">
        <f t="shared" si="58"/>
        <v>-</v>
      </c>
      <c r="I275" s="26">
        <f t="shared" si="59"/>
        <v>-28.42</v>
      </c>
      <c r="K275" s="15">
        <v>45495</v>
      </c>
      <c r="L275" s="2" t="s">
        <v>207</v>
      </c>
      <c r="M275" s="2" t="s">
        <v>230</v>
      </c>
      <c r="N275" s="2"/>
      <c r="O275" s="2" t="s">
        <v>267</v>
      </c>
      <c r="P275" s="2"/>
      <c r="Q275" s="2"/>
      <c r="R275" s="16">
        <v>28.42</v>
      </c>
      <c r="S275" s="16">
        <v>0</v>
      </c>
      <c r="T275" s="16">
        <f t="shared" si="53"/>
        <v>8202.4599999999991</v>
      </c>
      <c r="U275" s="16">
        <v>34.1</v>
      </c>
      <c r="V275" s="16">
        <v>28.42</v>
      </c>
      <c r="W275" s="16">
        <v>5.68</v>
      </c>
      <c r="X275" s="17">
        <v>20</v>
      </c>
      <c r="Y275" s="2" t="s">
        <v>195</v>
      </c>
      <c r="Z275" s="2" t="s">
        <v>266</v>
      </c>
      <c r="AA275" s="2" t="s">
        <v>197</v>
      </c>
      <c r="AB275" s="2"/>
      <c r="AC275" s="2" t="s">
        <v>261</v>
      </c>
    </row>
    <row r="276" spans="1:29" x14ac:dyDescent="0.25">
      <c r="A276">
        <f t="shared" si="54"/>
        <v>45500</v>
      </c>
      <c r="B276">
        <f t="shared" si="51"/>
        <v>429</v>
      </c>
      <c r="C276" s="27" t="str">
        <f>INDEX(ChartOfAccounts!B:B,MATCH('Xero Demo Data'!B276,ChartOfAccounts!A:A,0))</f>
        <v>General Expenses</v>
      </c>
      <c r="D276" s="25">
        <f t="shared" si="55"/>
        <v>45500</v>
      </c>
      <c r="E276" s="27" t="str">
        <f t="shared" si="52"/>
        <v>JD</v>
      </c>
      <c r="F276" t="str">
        <f t="shared" si="56"/>
        <v>24 Locks</v>
      </c>
      <c r="G276" t="str">
        <f t="shared" si="57"/>
        <v>24 Locks</v>
      </c>
      <c r="H276" t="str">
        <f t="shared" si="58"/>
        <v>-</v>
      </c>
      <c r="I276" s="26">
        <f t="shared" si="59"/>
        <v>-57.92</v>
      </c>
      <c r="K276" s="15">
        <v>45500</v>
      </c>
      <c r="L276" s="2" t="s">
        <v>207</v>
      </c>
      <c r="M276" s="2" t="s">
        <v>240</v>
      </c>
      <c r="N276" s="2"/>
      <c r="O276" s="2" t="s">
        <v>240</v>
      </c>
      <c r="P276" s="2"/>
      <c r="Q276" s="2"/>
      <c r="R276" s="16">
        <v>57.92</v>
      </c>
      <c r="S276" s="16">
        <v>0</v>
      </c>
      <c r="T276" s="16">
        <f t="shared" si="53"/>
        <v>8260.3799999999992</v>
      </c>
      <c r="U276" s="16">
        <v>69.5</v>
      </c>
      <c r="V276" s="16">
        <v>57.92</v>
      </c>
      <c r="W276" s="16">
        <v>11.58</v>
      </c>
      <c r="X276" s="17">
        <v>20</v>
      </c>
      <c r="Y276" s="2" t="s">
        <v>195</v>
      </c>
      <c r="Z276" s="2" t="s">
        <v>266</v>
      </c>
      <c r="AA276" s="2" t="s">
        <v>197</v>
      </c>
      <c r="AB276" s="2"/>
      <c r="AC276" s="2" t="s">
        <v>261</v>
      </c>
    </row>
    <row r="277" spans="1:29" x14ac:dyDescent="0.25">
      <c r="A277" t="str">
        <f t="shared" si="54"/>
        <v/>
      </c>
      <c r="B277">
        <f t="shared" si="51"/>
        <v>0</v>
      </c>
      <c r="C277" s="27" t="e">
        <f>INDEX(ChartOfAccounts!B:B,MATCH('Xero Demo Data'!B277,ChartOfAccounts!A:A,0))</f>
        <v>#N/A</v>
      </c>
      <c r="D277" s="25" t="str">
        <f t="shared" si="55"/>
        <v>Total General Expenses</v>
      </c>
      <c r="E277" s="27" t="str">
        <f t="shared" si="52"/>
        <v>JD</v>
      </c>
      <c r="F277">
        <f t="shared" si="56"/>
        <v>0</v>
      </c>
      <c r="G277">
        <f t="shared" si="57"/>
        <v>0</v>
      </c>
      <c r="H277" t="str">
        <f t="shared" si="58"/>
        <v>-</v>
      </c>
      <c r="I277" s="26">
        <f t="shared" si="59"/>
        <v>-8260.380000000001</v>
      </c>
      <c r="K277" s="18" t="s">
        <v>273</v>
      </c>
      <c r="L277" s="18"/>
      <c r="M277" s="18"/>
      <c r="N277" s="18"/>
      <c r="O277" s="18"/>
      <c r="P277" s="18"/>
      <c r="Q277" s="18"/>
      <c r="R277" s="19">
        <f>SUM(R266:R276)</f>
        <v>8506.880000000001</v>
      </c>
      <c r="S277" s="19">
        <f>SUM(S266:S276)</f>
        <v>246.5</v>
      </c>
      <c r="T277" s="19">
        <f>T276</f>
        <v>8260.3799999999992</v>
      </c>
      <c r="U277" s="19">
        <f>SUM(U266:U276)</f>
        <v>9912.4400000000023</v>
      </c>
      <c r="V277" s="19">
        <f>SUM(V266:V276)</f>
        <v>8260.3799999999992</v>
      </c>
      <c r="W277" s="19">
        <f>SUM(W266:W276)</f>
        <v>1652.06</v>
      </c>
      <c r="X277" s="18"/>
      <c r="Y277" s="18"/>
      <c r="Z277" s="18"/>
      <c r="AA277" s="18"/>
      <c r="AB277" s="18"/>
      <c r="AC277" s="18"/>
    </row>
    <row r="278" spans="1:29" x14ac:dyDescent="0.25">
      <c r="A278" t="str">
        <f t="shared" si="54"/>
        <v/>
      </c>
      <c r="B278">
        <f t="shared" si="51"/>
        <v>0</v>
      </c>
      <c r="C278" s="27" t="e">
        <f>INDEX(ChartOfAccounts!B:B,MATCH('Xero Demo Data'!B278,ChartOfAccounts!A:A,0))</f>
        <v>#N/A</v>
      </c>
      <c r="D278" s="25">
        <f t="shared" si="55"/>
        <v>0</v>
      </c>
      <c r="E278" s="27" t="str">
        <f t="shared" si="52"/>
        <v>JC</v>
      </c>
      <c r="F278">
        <f t="shared" si="56"/>
        <v>0</v>
      </c>
      <c r="G278">
        <f t="shared" si="57"/>
        <v>0</v>
      </c>
      <c r="H278" t="str">
        <f t="shared" si="58"/>
        <v>-</v>
      </c>
      <c r="I278" s="26">
        <f t="shared" si="59"/>
        <v>0</v>
      </c>
    </row>
    <row r="279" spans="1:29" x14ac:dyDescent="0.25">
      <c r="A279" t="str">
        <f t="shared" si="54"/>
        <v/>
      </c>
      <c r="B279">
        <f t="shared" si="51"/>
        <v>0</v>
      </c>
      <c r="C279" s="27" t="e">
        <f>INDEX(ChartOfAccounts!B:B,MATCH('Xero Demo Data'!B279,ChartOfAccounts!A:A,0))</f>
        <v>#N/A</v>
      </c>
      <c r="D279" s="25" t="str">
        <f t="shared" si="55"/>
        <v>Historical Adjustment</v>
      </c>
      <c r="E279" s="27" t="str">
        <f t="shared" si="52"/>
        <v>JC</v>
      </c>
      <c r="F279">
        <f t="shared" si="56"/>
        <v>0</v>
      </c>
      <c r="G279">
        <f t="shared" si="57"/>
        <v>0</v>
      </c>
      <c r="H279" t="str">
        <f t="shared" si="58"/>
        <v>-</v>
      </c>
      <c r="I279" s="26">
        <f t="shared" si="59"/>
        <v>0</v>
      </c>
      <c r="K279" s="8" t="s">
        <v>274</v>
      </c>
      <c r="L279" s="8"/>
      <c r="M279" s="8"/>
      <c r="N279" s="8"/>
      <c r="O279" s="8"/>
      <c r="P279" s="8"/>
      <c r="Q279" s="8"/>
      <c r="R279" s="8"/>
      <c r="S279" s="8"/>
      <c r="T279" s="8"/>
      <c r="U279" s="8"/>
      <c r="V279" s="8"/>
      <c r="W279" s="8"/>
      <c r="X279" s="8"/>
      <c r="Y279" s="8"/>
      <c r="Z279" s="8"/>
      <c r="AA279" s="8"/>
      <c r="AB279" s="8"/>
      <c r="AC279" s="8"/>
    </row>
    <row r="280" spans="1:29" x14ac:dyDescent="0.25">
      <c r="A280" t="str">
        <f t="shared" si="54"/>
        <v/>
      </c>
      <c r="B280">
        <f t="shared" si="51"/>
        <v>0</v>
      </c>
      <c r="C280" s="27" t="e">
        <f>INDEX(ChartOfAccounts!B:B,MATCH('Xero Demo Data'!B280,ChartOfAccounts!A:A,0))</f>
        <v>#N/A</v>
      </c>
      <c r="D280" s="25" t="str">
        <f t="shared" si="55"/>
        <v>Opening Balance</v>
      </c>
      <c r="E280" s="27" t="str">
        <f t="shared" si="52"/>
        <v>JC</v>
      </c>
      <c r="F280">
        <f t="shared" si="56"/>
        <v>0</v>
      </c>
      <c r="G280">
        <f t="shared" si="57"/>
        <v>0</v>
      </c>
      <c r="H280" t="str">
        <f t="shared" si="58"/>
        <v>-</v>
      </c>
      <c r="I280" s="26">
        <f t="shared" si="59"/>
        <v>0</v>
      </c>
      <c r="K280" s="9" t="s">
        <v>52</v>
      </c>
      <c r="L280" s="9"/>
      <c r="M280" s="9"/>
      <c r="N280" s="9"/>
      <c r="O280" s="9"/>
      <c r="P280" s="9"/>
      <c r="Q280" s="9"/>
      <c r="R280" s="10">
        <v>0</v>
      </c>
      <c r="S280" s="10">
        <v>0</v>
      </c>
      <c r="T280" s="10">
        <f>(S280 - R280)</f>
        <v>0</v>
      </c>
      <c r="U280" s="10">
        <v>0</v>
      </c>
      <c r="V280" s="10">
        <v>0</v>
      </c>
      <c r="W280" s="10">
        <v>0</v>
      </c>
      <c r="X280" s="9"/>
      <c r="Y280" s="9"/>
      <c r="Z280" s="9"/>
      <c r="AA280" s="9"/>
      <c r="AB280" s="9"/>
      <c r="AC280" s="9"/>
    </row>
    <row r="281" spans="1:29" x14ac:dyDescent="0.25">
      <c r="A281">
        <f t="shared" si="54"/>
        <v>45140</v>
      </c>
      <c r="B281">
        <f t="shared" si="51"/>
        <v>840</v>
      </c>
      <c r="C281" s="27" t="str">
        <f>INDEX(ChartOfAccounts!B:B,MATCH('Xero Demo Data'!B281,ChartOfAccounts!A:A,0))</f>
        <v>Historical Adjustment</v>
      </c>
      <c r="D281" s="25">
        <f t="shared" si="55"/>
        <v>45140</v>
      </c>
      <c r="E281" s="27" t="str">
        <f t="shared" si="52"/>
        <v>JC</v>
      </c>
      <c r="F281">
        <f t="shared" si="56"/>
        <v>0</v>
      </c>
      <c r="G281" t="str">
        <f t="shared" si="57"/>
        <v>Conversion Balance</v>
      </c>
      <c r="H281" t="str">
        <f t="shared" si="58"/>
        <v>-</v>
      </c>
      <c r="I281" s="26">
        <f t="shared" si="59"/>
        <v>4130.9799999999996</v>
      </c>
      <c r="K281" s="11">
        <v>45140</v>
      </c>
      <c r="L281" s="12" t="s">
        <v>216</v>
      </c>
      <c r="M281" s="12"/>
      <c r="N281" s="12"/>
      <c r="O281" s="12" t="s">
        <v>217</v>
      </c>
      <c r="P281" s="12"/>
      <c r="Q281" s="12"/>
      <c r="R281" s="13">
        <v>0</v>
      </c>
      <c r="S281" s="13">
        <v>4130.9799999999996</v>
      </c>
      <c r="T281" s="13">
        <f>((T280 + S281) - R281)</f>
        <v>4130.9799999999996</v>
      </c>
      <c r="U281" s="13">
        <v>4130.9799999999996</v>
      </c>
      <c r="V281" s="13">
        <v>4130.9799999999996</v>
      </c>
      <c r="W281" s="13">
        <v>0</v>
      </c>
      <c r="X281" s="14">
        <v>0</v>
      </c>
      <c r="Y281" s="12" t="s">
        <v>210</v>
      </c>
      <c r="Z281" s="12" t="s">
        <v>275</v>
      </c>
      <c r="AA281" s="12" t="s">
        <v>56</v>
      </c>
      <c r="AB281" s="12"/>
      <c r="AC281" s="12" t="s">
        <v>60</v>
      </c>
    </row>
    <row r="282" spans="1:29" x14ac:dyDescent="0.25">
      <c r="A282" t="str">
        <f t="shared" si="54"/>
        <v/>
      </c>
      <c r="B282">
        <f t="shared" si="51"/>
        <v>0</v>
      </c>
      <c r="C282" s="27" t="e">
        <f>INDEX(ChartOfAccounts!B:B,MATCH('Xero Demo Data'!B282,ChartOfAccounts!A:A,0))</f>
        <v>#N/A</v>
      </c>
      <c r="D282" s="25" t="str">
        <f t="shared" si="55"/>
        <v>Total Historical Adjustment</v>
      </c>
      <c r="E282" s="27" t="str">
        <f t="shared" si="52"/>
        <v>JC</v>
      </c>
      <c r="F282">
        <f t="shared" si="56"/>
        <v>0</v>
      </c>
      <c r="G282">
        <f t="shared" si="57"/>
        <v>0</v>
      </c>
      <c r="H282" t="str">
        <f t="shared" si="58"/>
        <v>-</v>
      </c>
      <c r="I282" s="26">
        <f t="shared" si="59"/>
        <v>4130.9799999999996</v>
      </c>
      <c r="K282" s="18" t="s">
        <v>276</v>
      </c>
      <c r="L282" s="18"/>
      <c r="M282" s="18"/>
      <c r="N282" s="18"/>
      <c r="O282" s="18"/>
      <c r="P282" s="18"/>
      <c r="Q282" s="18"/>
      <c r="R282" s="19">
        <f t="shared" ref="R282:W282" si="60">R281</f>
        <v>0</v>
      </c>
      <c r="S282" s="19">
        <f t="shared" si="60"/>
        <v>4130.9799999999996</v>
      </c>
      <c r="T282" s="19">
        <f t="shared" si="60"/>
        <v>4130.9799999999996</v>
      </c>
      <c r="U282" s="19">
        <f t="shared" si="60"/>
        <v>4130.9799999999996</v>
      </c>
      <c r="V282" s="19">
        <f t="shared" si="60"/>
        <v>4130.9799999999996</v>
      </c>
      <c r="W282" s="19">
        <f t="shared" si="60"/>
        <v>0</v>
      </c>
      <c r="X282" s="18"/>
      <c r="Y282" s="18"/>
      <c r="Z282" s="18"/>
      <c r="AA282" s="18"/>
      <c r="AB282" s="18"/>
      <c r="AC282" s="18"/>
    </row>
    <row r="283" spans="1:29" x14ac:dyDescent="0.25">
      <c r="A283" t="str">
        <f t="shared" si="54"/>
        <v/>
      </c>
      <c r="B283">
        <f t="shared" si="51"/>
        <v>0</v>
      </c>
      <c r="C283" s="27" t="e">
        <f>INDEX(ChartOfAccounts!B:B,MATCH('Xero Demo Data'!B283,ChartOfAccounts!A:A,0))</f>
        <v>#N/A</v>
      </c>
      <c r="D283" s="25" t="str">
        <f t="shared" si="55"/>
        <v>Closing Balance</v>
      </c>
      <c r="E283" s="27" t="str">
        <f t="shared" si="52"/>
        <v>JC</v>
      </c>
      <c r="F283">
        <f t="shared" si="56"/>
        <v>0</v>
      </c>
      <c r="G283">
        <f t="shared" si="57"/>
        <v>0</v>
      </c>
      <c r="H283" t="str">
        <f t="shared" si="58"/>
        <v>-</v>
      </c>
      <c r="I283" s="26">
        <f t="shared" si="59"/>
        <v>4130.9799999999996</v>
      </c>
      <c r="K283" s="9" t="s">
        <v>110</v>
      </c>
      <c r="L283" s="9"/>
      <c r="M283" s="9"/>
      <c r="N283" s="9"/>
      <c r="O283" s="9"/>
      <c r="P283" s="9"/>
      <c r="Q283" s="9"/>
      <c r="R283" s="10">
        <v>0</v>
      </c>
      <c r="S283" s="10">
        <v>4130.9799999999996</v>
      </c>
      <c r="T283" s="10">
        <f>T281</f>
        <v>4130.9799999999996</v>
      </c>
      <c r="U283" s="10">
        <v>0</v>
      </c>
      <c r="V283" s="10">
        <v>0</v>
      </c>
      <c r="W283" s="10">
        <v>0</v>
      </c>
      <c r="X283" s="9"/>
      <c r="Y283" s="9"/>
      <c r="Z283" s="9"/>
      <c r="AA283" s="9"/>
      <c r="AB283" s="9"/>
      <c r="AC283" s="9"/>
    </row>
    <row r="284" spans="1:29" x14ac:dyDescent="0.25">
      <c r="A284" t="str">
        <f t="shared" si="54"/>
        <v/>
      </c>
      <c r="B284">
        <f t="shared" si="51"/>
        <v>0</v>
      </c>
      <c r="C284" s="27" t="e">
        <f>INDEX(ChartOfAccounts!B:B,MATCH('Xero Demo Data'!B284,ChartOfAccounts!A:A,0))</f>
        <v>#N/A</v>
      </c>
      <c r="D284" s="25">
        <f t="shared" si="55"/>
        <v>0</v>
      </c>
      <c r="E284" s="27" t="str">
        <f t="shared" si="52"/>
        <v>JC</v>
      </c>
      <c r="F284">
        <f t="shared" si="56"/>
        <v>0</v>
      </c>
      <c r="G284">
        <f t="shared" si="57"/>
        <v>0</v>
      </c>
      <c r="H284" t="str">
        <f t="shared" si="58"/>
        <v>-</v>
      </c>
      <c r="I284" s="26">
        <f t="shared" si="59"/>
        <v>0</v>
      </c>
    </row>
    <row r="285" spans="1:29" x14ac:dyDescent="0.25">
      <c r="A285" t="str">
        <f t="shared" si="54"/>
        <v/>
      </c>
      <c r="B285">
        <f t="shared" si="51"/>
        <v>0</v>
      </c>
      <c r="C285" s="27" t="e">
        <f>INDEX(ChartOfAccounts!B:B,MATCH('Xero Demo Data'!B285,ChartOfAccounts!A:A,0))</f>
        <v>#N/A</v>
      </c>
      <c r="D285" s="25" t="str">
        <f t="shared" si="55"/>
        <v>Light, Power, Heating</v>
      </c>
      <c r="E285" s="27" t="str">
        <f t="shared" si="52"/>
        <v>JC</v>
      </c>
      <c r="F285">
        <f t="shared" si="56"/>
        <v>0</v>
      </c>
      <c r="G285">
        <f t="shared" si="57"/>
        <v>0</v>
      </c>
      <c r="H285" t="str">
        <f t="shared" si="58"/>
        <v>-</v>
      </c>
      <c r="I285" s="26">
        <f t="shared" si="59"/>
        <v>0</v>
      </c>
      <c r="K285" s="20" t="s">
        <v>277</v>
      </c>
      <c r="L285" s="20"/>
      <c r="M285" s="20"/>
      <c r="N285" s="20"/>
      <c r="O285" s="20"/>
      <c r="P285" s="20"/>
      <c r="Q285" s="20"/>
      <c r="R285" s="20"/>
      <c r="S285" s="20"/>
      <c r="T285" s="20"/>
      <c r="U285" s="20"/>
      <c r="V285" s="20"/>
      <c r="W285" s="20"/>
      <c r="X285" s="20"/>
      <c r="Y285" s="20"/>
      <c r="Z285" s="20"/>
      <c r="AA285" s="20"/>
      <c r="AB285" s="20"/>
      <c r="AC285" s="20"/>
    </row>
    <row r="286" spans="1:29" x14ac:dyDescent="0.25">
      <c r="A286">
        <f t="shared" si="54"/>
        <v>45143</v>
      </c>
      <c r="B286">
        <f t="shared" si="51"/>
        <v>445</v>
      </c>
      <c r="C286" s="27" t="str">
        <f>INDEX(ChartOfAccounts!B:B,MATCH('Xero Demo Data'!B286,ChartOfAccounts!A:A,0))</f>
        <v>Light, Power, Heating</v>
      </c>
      <c r="D286" s="25">
        <f t="shared" si="55"/>
        <v>45143</v>
      </c>
      <c r="E286" s="27" t="str">
        <f t="shared" si="52"/>
        <v>JD</v>
      </c>
      <c r="F286" t="str">
        <f t="shared" si="56"/>
        <v>PowerDirect</v>
      </c>
      <c r="G286" t="str">
        <f t="shared" si="57"/>
        <v>PowerDirect - Monthly electricity</v>
      </c>
      <c r="H286" t="str">
        <f t="shared" si="58"/>
        <v>RPT445-1</v>
      </c>
      <c r="I286" s="26">
        <f t="shared" si="59"/>
        <v>-90.95</v>
      </c>
      <c r="K286" s="11">
        <v>45143</v>
      </c>
      <c r="L286" s="12" t="s">
        <v>53</v>
      </c>
      <c r="M286" s="12" t="s">
        <v>61</v>
      </c>
      <c r="N286" s="12"/>
      <c r="O286" s="12" t="s">
        <v>278</v>
      </c>
      <c r="P286" s="12" t="s">
        <v>62</v>
      </c>
      <c r="Q286" s="12" t="s">
        <v>62</v>
      </c>
      <c r="R286" s="13">
        <v>90.95</v>
      </c>
      <c r="S286" s="13">
        <v>0</v>
      </c>
      <c r="T286" s="13">
        <f>(R286 - S286)</f>
        <v>90.95</v>
      </c>
      <c r="U286" s="13">
        <v>95.5</v>
      </c>
      <c r="V286" s="13">
        <v>90.95</v>
      </c>
      <c r="W286" s="13">
        <v>4.55</v>
      </c>
      <c r="X286" s="14">
        <v>5</v>
      </c>
      <c r="Y286" s="12" t="s">
        <v>279</v>
      </c>
      <c r="Z286" s="12" t="s">
        <v>280</v>
      </c>
      <c r="AA286" s="12" t="s">
        <v>197</v>
      </c>
      <c r="AB286" s="12"/>
      <c r="AC286" s="12" t="s">
        <v>198</v>
      </c>
    </row>
    <row r="287" spans="1:29" x14ac:dyDescent="0.25">
      <c r="A287">
        <f t="shared" si="54"/>
        <v>45173</v>
      </c>
      <c r="B287">
        <f t="shared" si="51"/>
        <v>445</v>
      </c>
      <c r="C287" s="27" t="str">
        <f>INDEX(ChartOfAccounts!B:B,MATCH('Xero Demo Data'!B287,ChartOfAccounts!A:A,0))</f>
        <v>Light, Power, Heating</v>
      </c>
      <c r="D287" s="25">
        <f t="shared" si="55"/>
        <v>45173</v>
      </c>
      <c r="E287" s="27" t="str">
        <f t="shared" si="52"/>
        <v>JD</v>
      </c>
      <c r="F287" t="str">
        <f t="shared" si="56"/>
        <v>PowerDirect</v>
      </c>
      <c r="G287" t="str">
        <f t="shared" si="57"/>
        <v>PowerDirect - Monthly electricity</v>
      </c>
      <c r="H287" t="str">
        <f t="shared" si="58"/>
        <v>RPT445-1</v>
      </c>
      <c r="I287" s="26">
        <f t="shared" si="59"/>
        <v>-92.38</v>
      </c>
      <c r="K287" s="15">
        <v>45173</v>
      </c>
      <c r="L287" s="2" t="s">
        <v>53</v>
      </c>
      <c r="M287" s="2" t="s">
        <v>61</v>
      </c>
      <c r="N287" s="2"/>
      <c r="O287" s="2" t="s">
        <v>278</v>
      </c>
      <c r="P287" s="2" t="s">
        <v>62</v>
      </c>
      <c r="Q287" s="2" t="s">
        <v>62</v>
      </c>
      <c r="R287" s="16">
        <v>92.38</v>
      </c>
      <c r="S287" s="16">
        <v>0</v>
      </c>
      <c r="T287" s="16">
        <f t="shared" ref="T287:T297" si="61">((T286 + R287) - S287)</f>
        <v>183.32999999999998</v>
      </c>
      <c r="U287" s="16">
        <v>97</v>
      </c>
      <c r="V287" s="16">
        <v>92.38</v>
      </c>
      <c r="W287" s="16">
        <v>4.62</v>
      </c>
      <c r="X287" s="17">
        <v>5</v>
      </c>
      <c r="Y287" s="2" t="s">
        <v>279</v>
      </c>
      <c r="Z287" s="2" t="s">
        <v>280</v>
      </c>
      <c r="AA287" s="2" t="s">
        <v>197</v>
      </c>
      <c r="AB287" s="2"/>
      <c r="AC287" s="2" t="s">
        <v>198</v>
      </c>
    </row>
    <row r="288" spans="1:29" x14ac:dyDescent="0.25">
      <c r="A288">
        <f t="shared" si="54"/>
        <v>45204</v>
      </c>
      <c r="B288">
        <f t="shared" si="51"/>
        <v>445</v>
      </c>
      <c r="C288" s="27" t="str">
        <f>INDEX(ChartOfAccounts!B:B,MATCH('Xero Demo Data'!B288,ChartOfAccounts!A:A,0))</f>
        <v>Light, Power, Heating</v>
      </c>
      <c r="D288" s="25">
        <f t="shared" si="55"/>
        <v>45204</v>
      </c>
      <c r="E288" s="27" t="str">
        <f t="shared" si="52"/>
        <v>JD</v>
      </c>
      <c r="F288" t="str">
        <f t="shared" si="56"/>
        <v>PowerDirect</v>
      </c>
      <c r="G288" t="str">
        <f t="shared" si="57"/>
        <v>PowerDirect - Monthly electricity</v>
      </c>
      <c r="H288" t="str">
        <f t="shared" si="58"/>
        <v>RPT445-1</v>
      </c>
      <c r="I288" s="26">
        <f t="shared" si="59"/>
        <v>-87.62</v>
      </c>
      <c r="K288" s="15">
        <v>45204</v>
      </c>
      <c r="L288" s="2" t="s">
        <v>53</v>
      </c>
      <c r="M288" s="2" t="s">
        <v>61</v>
      </c>
      <c r="N288" s="2"/>
      <c r="O288" s="2" t="s">
        <v>278</v>
      </c>
      <c r="P288" s="2" t="s">
        <v>62</v>
      </c>
      <c r="Q288" s="2" t="s">
        <v>62</v>
      </c>
      <c r="R288" s="16">
        <v>87.62</v>
      </c>
      <c r="S288" s="16">
        <v>0</v>
      </c>
      <c r="T288" s="16">
        <f t="shared" si="61"/>
        <v>270.95</v>
      </c>
      <c r="U288" s="16">
        <v>92</v>
      </c>
      <c r="V288" s="16">
        <v>87.62</v>
      </c>
      <c r="W288" s="16">
        <v>4.38</v>
      </c>
      <c r="X288" s="17">
        <v>5</v>
      </c>
      <c r="Y288" s="2" t="s">
        <v>279</v>
      </c>
      <c r="Z288" s="2" t="s">
        <v>280</v>
      </c>
      <c r="AA288" s="2" t="s">
        <v>197</v>
      </c>
      <c r="AB288" s="2"/>
      <c r="AC288" s="2" t="s">
        <v>198</v>
      </c>
    </row>
    <row r="289" spans="1:29" x14ac:dyDescent="0.25">
      <c r="A289">
        <f t="shared" si="54"/>
        <v>45234</v>
      </c>
      <c r="B289">
        <f t="shared" si="51"/>
        <v>445</v>
      </c>
      <c r="C289" s="27" t="str">
        <f>INDEX(ChartOfAccounts!B:B,MATCH('Xero Demo Data'!B289,ChartOfAccounts!A:A,0))</f>
        <v>Light, Power, Heating</v>
      </c>
      <c r="D289" s="25">
        <f t="shared" si="55"/>
        <v>45234</v>
      </c>
      <c r="E289" s="27" t="str">
        <f t="shared" si="52"/>
        <v>JD</v>
      </c>
      <c r="F289" t="str">
        <f t="shared" si="56"/>
        <v>PowerDirect</v>
      </c>
      <c r="G289" t="str">
        <f t="shared" si="57"/>
        <v>PowerDirect - Monthly electricity</v>
      </c>
      <c r="H289" t="str">
        <f t="shared" si="58"/>
        <v>RPT445-1</v>
      </c>
      <c r="I289" s="26">
        <f t="shared" si="59"/>
        <v>-84.76</v>
      </c>
      <c r="K289" s="15">
        <v>45234</v>
      </c>
      <c r="L289" s="2" t="s">
        <v>53</v>
      </c>
      <c r="M289" s="2" t="s">
        <v>61</v>
      </c>
      <c r="N289" s="2"/>
      <c r="O289" s="2" t="s">
        <v>278</v>
      </c>
      <c r="P289" s="2" t="s">
        <v>62</v>
      </c>
      <c r="Q289" s="2" t="s">
        <v>62</v>
      </c>
      <c r="R289" s="16">
        <v>84.76</v>
      </c>
      <c r="S289" s="16">
        <v>0</v>
      </c>
      <c r="T289" s="16">
        <f t="shared" si="61"/>
        <v>355.71</v>
      </c>
      <c r="U289" s="16">
        <v>89</v>
      </c>
      <c r="V289" s="16">
        <v>84.76</v>
      </c>
      <c r="W289" s="16">
        <v>4.24</v>
      </c>
      <c r="X289" s="17">
        <v>5</v>
      </c>
      <c r="Y289" s="2" t="s">
        <v>279</v>
      </c>
      <c r="Z289" s="2" t="s">
        <v>280</v>
      </c>
      <c r="AA289" s="2" t="s">
        <v>197</v>
      </c>
      <c r="AB289" s="2"/>
      <c r="AC289" s="2" t="s">
        <v>198</v>
      </c>
    </row>
    <row r="290" spans="1:29" x14ac:dyDescent="0.25">
      <c r="A290">
        <f t="shared" si="54"/>
        <v>45265</v>
      </c>
      <c r="B290">
        <f t="shared" si="51"/>
        <v>445</v>
      </c>
      <c r="C290" s="27" t="str">
        <f>INDEX(ChartOfAccounts!B:B,MATCH('Xero Demo Data'!B290,ChartOfAccounts!A:A,0))</f>
        <v>Light, Power, Heating</v>
      </c>
      <c r="D290" s="25">
        <f t="shared" si="55"/>
        <v>45265</v>
      </c>
      <c r="E290" s="27" t="str">
        <f t="shared" si="52"/>
        <v>JD</v>
      </c>
      <c r="F290" t="str">
        <f t="shared" si="56"/>
        <v>PowerDirect</v>
      </c>
      <c r="G290" t="str">
        <f t="shared" si="57"/>
        <v>PowerDirect - Monthly electricity</v>
      </c>
      <c r="H290" t="str">
        <f t="shared" si="58"/>
        <v>RPT445-1</v>
      </c>
      <c r="I290" s="26">
        <f t="shared" si="59"/>
        <v>-86.67</v>
      </c>
      <c r="K290" s="15">
        <v>45265</v>
      </c>
      <c r="L290" s="2" t="s">
        <v>53</v>
      </c>
      <c r="M290" s="2" t="s">
        <v>61</v>
      </c>
      <c r="N290" s="2"/>
      <c r="O290" s="2" t="s">
        <v>278</v>
      </c>
      <c r="P290" s="2" t="s">
        <v>62</v>
      </c>
      <c r="Q290" s="2" t="s">
        <v>62</v>
      </c>
      <c r="R290" s="16">
        <v>86.67</v>
      </c>
      <c r="S290" s="16">
        <v>0</v>
      </c>
      <c r="T290" s="16">
        <f t="shared" si="61"/>
        <v>442.38</v>
      </c>
      <c r="U290" s="16">
        <v>91</v>
      </c>
      <c r="V290" s="16">
        <v>86.67</v>
      </c>
      <c r="W290" s="16">
        <v>4.33</v>
      </c>
      <c r="X290" s="17">
        <v>5</v>
      </c>
      <c r="Y290" s="2" t="s">
        <v>279</v>
      </c>
      <c r="Z290" s="2" t="s">
        <v>280</v>
      </c>
      <c r="AA290" s="2" t="s">
        <v>197</v>
      </c>
      <c r="AB290" s="2"/>
      <c r="AC290" s="2" t="s">
        <v>198</v>
      </c>
    </row>
    <row r="291" spans="1:29" x14ac:dyDescent="0.25">
      <c r="A291">
        <f t="shared" si="54"/>
        <v>45296</v>
      </c>
      <c r="B291">
        <f t="shared" si="51"/>
        <v>445</v>
      </c>
      <c r="C291" s="27" t="str">
        <f>INDEX(ChartOfAccounts!B:B,MATCH('Xero Demo Data'!B291,ChartOfAccounts!A:A,0))</f>
        <v>Light, Power, Heating</v>
      </c>
      <c r="D291" s="25">
        <f t="shared" si="55"/>
        <v>45296</v>
      </c>
      <c r="E291" s="27" t="str">
        <f t="shared" si="52"/>
        <v>JD</v>
      </c>
      <c r="F291" t="str">
        <f t="shared" si="56"/>
        <v>PowerDirect</v>
      </c>
      <c r="G291" t="str">
        <f t="shared" si="57"/>
        <v>PowerDirect - Monthly electricity</v>
      </c>
      <c r="H291" t="str">
        <f t="shared" si="58"/>
        <v>RPT445-1</v>
      </c>
      <c r="I291" s="26">
        <f t="shared" si="59"/>
        <v>-91.67</v>
      </c>
      <c r="K291" s="15">
        <v>45296</v>
      </c>
      <c r="L291" s="2" t="s">
        <v>53</v>
      </c>
      <c r="M291" s="2" t="s">
        <v>61</v>
      </c>
      <c r="N291" s="2"/>
      <c r="O291" s="2" t="s">
        <v>278</v>
      </c>
      <c r="P291" s="2" t="s">
        <v>62</v>
      </c>
      <c r="Q291" s="2" t="s">
        <v>62</v>
      </c>
      <c r="R291" s="16">
        <v>91.67</v>
      </c>
      <c r="S291" s="16">
        <v>0</v>
      </c>
      <c r="T291" s="16">
        <f t="shared" si="61"/>
        <v>534.04999999999995</v>
      </c>
      <c r="U291" s="16">
        <v>96.25</v>
      </c>
      <c r="V291" s="16">
        <v>91.67</v>
      </c>
      <c r="W291" s="16">
        <v>4.58</v>
      </c>
      <c r="X291" s="17">
        <v>5</v>
      </c>
      <c r="Y291" s="2" t="s">
        <v>279</v>
      </c>
      <c r="Z291" s="2" t="s">
        <v>280</v>
      </c>
      <c r="AA291" s="2" t="s">
        <v>197</v>
      </c>
      <c r="AB291" s="2"/>
      <c r="AC291" s="2" t="s">
        <v>198</v>
      </c>
    </row>
    <row r="292" spans="1:29" x14ac:dyDescent="0.25">
      <c r="A292">
        <f t="shared" si="54"/>
        <v>45326</v>
      </c>
      <c r="B292">
        <f t="shared" si="51"/>
        <v>445</v>
      </c>
      <c r="C292" s="27" t="str">
        <f>INDEX(ChartOfAccounts!B:B,MATCH('Xero Demo Data'!B292,ChartOfAccounts!A:A,0))</f>
        <v>Light, Power, Heating</v>
      </c>
      <c r="D292" s="25">
        <f t="shared" si="55"/>
        <v>45326</v>
      </c>
      <c r="E292" s="27" t="str">
        <f t="shared" si="52"/>
        <v>JD</v>
      </c>
      <c r="F292" t="str">
        <f t="shared" si="56"/>
        <v>PowerDirect</v>
      </c>
      <c r="G292" t="str">
        <f t="shared" si="57"/>
        <v>PowerDirect - Monthly electricity</v>
      </c>
      <c r="H292" t="str">
        <f t="shared" si="58"/>
        <v>RPT445-1</v>
      </c>
      <c r="I292" s="26">
        <f t="shared" si="59"/>
        <v>-95.81</v>
      </c>
      <c r="K292" s="15">
        <v>45326</v>
      </c>
      <c r="L292" s="2" t="s">
        <v>53</v>
      </c>
      <c r="M292" s="2" t="s">
        <v>61</v>
      </c>
      <c r="N292" s="2"/>
      <c r="O292" s="2" t="s">
        <v>278</v>
      </c>
      <c r="P292" s="2" t="s">
        <v>62</v>
      </c>
      <c r="Q292" s="2" t="s">
        <v>62</v>
      </c>
      <c r="R292" s="16">
        <v>95.81</v>
      </c>
      <c r="S292" s="16">
        <v>0</v>
      </c>
      <c r="T292" s="16">
        <f t="shared" si="61"/>
        <v>629.8599999999999</v>
      </c>
      <c r="U292" s="16">
        <v>100.6</v>
      </c>
      <c r="V292" s="16">
        <v>95.81</v>
      </c>
      <c r="W292" s="16">
        <v>4.79</v>
      </c>
      <c r="X292" s="17">
        <v>5</v>
      </c>
      <c r="Y292" s="2" t="s">
        <v>279</v>
      </c>
      <c r="Z292" s="2" t="s">
        <v>280</v>
      </c>
      <c r="AA292" s="2" t="s">
        <v>197</v>
      </c>
      <c r="AB292" s="2"/>
      <c r="AC292" s="2" t="s">
        <v>198</v>
      </c>
    </row>
    <row r="293" spans="1:29" x14ac:dyDescent="0.25">
      <c r="A293">
        <f t="shared" si="54"/>
        <v>45357</v>
      </c>
      <c r="B293">
        <f t="shared" si="51"/>
        <v>445</v>
      </c>
      <c r="C293" s="27" t="str">
        <f>INDEX(ChartOfAccounts!B:B,MATCH('Xero Demo Data'!B293,ChartOfAccounts!A:A,0))</f>
        <v>Light, Power, Heating</v>
      </c>
      <c r="D293" s="25">
        <f t="shared" si="55"/>
        <v>45357</v>
      </c>
      <c r="E293" s="27" t="str">
        <f t="shared" si="52"/>
        <v>JD</v>
      </c>
      <c r="F293" t="str">
        <f t="shared" si="56"/>
        <v>PowerDirect</v>
      </c>
      <c r="G293" t="str">
        <f t="shared" si="57"/>
        <v>PowerDirect - Monthly electricity</v>
      </c>
      <c r="H293" t="str">
        <f t="shared" si="58"/>
        <v>RPT445-1</v>
      </c>
      <c r="I293" s="26">
        <f t="shared" si="59"/>
        <v>-100.71</v>
      </c>
      <c r="K293" s="15">
        <v>45357</v>
      </c>
      <c r="L293" s="2" t="s">
        <v>53</v>
      </c>
      <c r="M293" s="2" t="s">
        <v>61</v>
      </c>
      <c r="N293" s="2"/>
      <c r="O293" s="2" t="s">
        <v>278</v>
      </c>
      <c r="P293" s="2" t="s">
        <v>62</v>
      </c>
      <c r="Q293" s="2" t="s">
        <v>62</v>
      </c>
      <c r="R293" s="16">
        <v>100.71</v>
      </c>
      <c r="S293" s="16">
        <v>0</v>
      </c>
      <c r="T293" s="16">
        <f t="shared" si="61"/>
        <v>730.56999999999994</v>
      </c>
      <c r="U293" s="16">
        <v>105.75</v>
      </c>
      <c r="V293" s="16">
        <v>100.71</v>
      </c>
      <c r="W293" s="16">
        <v>5.04</v>
      </c>
      <c r="X293" s="17">
        <v>5</v>
      </c>
      <c r="Y293" s="2" t="s">
        <v>279</v>
      </c>
      <c r="Z293" s="2" t="s">
        <v>280</v>
      </c>
      <c r="AA293" s="2" t="s">
        <v>197</v>
      </c>
      <c r="AB293" s="2"/>
      <c r="AC293" s="2" t="s">
        <v>198</v>
      </c>
    </row>
    <row r="294" spans="1:29" x14ac:dyDescent="0.25">
      <c r="A294">
        <f t="shared" si="54"/>
        <v>45387</v>
      </c>
      <c r="B294">
        <f t="shared" si="51"/>
        <v>445</v>
      </c>
      <c r="C294" s="27" t="str">
        <f>INDEX(ChartOfAccounts!B:B,MATCH('Xero Demo Data'!B294,ChartOfAccounts!A:A,0))</f>
        <v>Light, Power, Heating</v>
      </c>
      <c r="D294" s="25">
        <f t="shared" si="55"/>
        <v>45387</v>
      </c>
      <c r="E294" s="27" t="str">
        <f t="shared" si="52"/>
        <v>JD</v>
      </c>
      <c r="F294" t="str">
        <f t="shared" si="56"/>
        <v>PowerDirect</v>
      </c>
      <c r="G294" t="str">
        <f t="shared" si="57"/>
        <v>PowerDirect - Monthly electricity</v>
      </c>
      <c r="H294" t="str">
        <f t="shared" si="58"/>
        <v>RPT445-1</v>
      </c>
      <c r="I294" s="26">
        <f t="shared" si="59"/>
        <v>-101.43</v>
      </c>
      <c r="K294" s="15">
        <v>45387</v>
      </c>
      <c r="L294" s="2" t="s">
        <v>53</v>
      </c>
      <c r="M294" s="2" t="s">
        <v>61</v>
      </c>
      <c r="N294" s="2"/>
      <c r="O294" s="2" t="s">
        <v>278</v>
      </c>
      <c r="P294" s="2" t="s">
        <v>62</v>
      </c>
      <c r="Q294" s="2" t="s">
        <v>62</v>
      </c>
      <c r="R294" s="16">
        <v>101.43</v>
      </c>
      <c r="S294" s="16">
        <v>0</v>
      </c>
      <c r="T294" s="16">
        <f t="shared" si="61"/>
        <v>832</v>
      </c>
      <c r="U294" s="16">
        <v>106.5</v>
      </c>
      <c r="V294" s="16">
        <v>101.43</v>
      </c>
      <c r="W294" s="16">
        <v>5.07</v>
      </c>
      <c r="X294" s="17">
        <v>5</v>
      </c>
      <c r="Y294" s="2" t="s">
        <v>279</v>
      </c>
      <c r="Z294" s="2" t="s">
        <v>280</v>
      </c>
      <c r="AA294" s="2" t="s">
        <v>197</v>
      </c>
      <c r="AB294" s="2"/>
      <c r="AC294" s="2" t="s">
        <v>198</v>
      </c>
    </row>
    <row r="295" spans="1:29" x14ac:dyDescent="0.25">
      <c r="A295">
        <f t="shared" si="54"/>
        <v>45418</v>
      </c>
      <c r="B295">
        <f t="shared" si="51"/>
        <v>445</v>
      </c>
      <c r="C295" s="27" t="str">
        <f>INDEX(ChartOfAccounts!B:B,MATCH('Xero Demo Data'!B295,ChartOfAccounts!A:A,0))</f>
        <v>Light, Power, Heating</v>
      </c>
      <c r="D295" s="25">
        <f t="shared" si="55"/>
        <v>45418</v>
      </c>
      <c r="E295" s="27" t="str">
        <f t="shared" si="52"/>
        <v>JD</v>
      </c>
      <c r="F295" t="str">
        <f t="shared" si="56"/>
        <v>PowerDirect</v>
      </c>
      <c r="G295" t="str">
        <f t="shared" si="57"/>
        <v>PowerDirect - Monthly electricity</v>
      </c>
      <c r="H295" t="str">
        <f t="shared" si="58"/>
        <v>RPT445-1</v>
      </c>
      <c r="I295" s="26">
        <f t="shared" si="59"/>
        <v>-113.41</v>
      </c>
      <c r="K295" s="15">
        <v>45418</v>
      </c>
      <c r="L295" s="2" t="s">
        <v>53</v>
      </c>
      <c r="M295" s="2" t="s">
        <v>61</v>
      </c>
      <c r="N295" s="2"/>
      <c r="O295" s="2" t="s">
        <v>278</v>
      </c>
      <c r="P295" s="2" t="s">
        <v>62</v>
      </c>
      <c r="Q295" s="2" t="s">
        <v>62</v>
      </c>
      <c r="R295" s="16">
        <v>113.41</v>
      </c>
      <c r="S295" s="16">
        <v>0</v>
      </c>
      <c r="T295" s="16">
        <f t="shared" si="61"/>
        <v>945.41</v>
      </c>
      <c r="U295" s="16">
        <v>119.08</v>
      </c>
      <c r="V295" s="16">
        <v>113.41</v>
      </c>
      <c r="W295" s="16">
        <v>5.67</v>
      </c>
      <c r="X295" s="17">
        <v>5</v>
      </c>
      <c r="Y295" s="2" t="s">
        <v>279</v>
      </c>
      <c r="Z295" s="2" t="s">
        <v>280</v>
      </c>
      <c r="AA295" s="2" t="s">
        <v>197</v>
      </c>
      <c r="AB295" s="2"/>
      <c r="AC295" s="2" t="s">
        <v>198</v>
      </c>
    </row>
    <row r="296" spans="1:29" x14ac:dyDescent="0.25">
      <c r="A296">
        <f t="shared" si="54"/>
        <v>45449</v>
      </c>
      <c r="B296">
        <f t="shared" si="51"/>
        <v>445</v>
      </c>
      <c r="C296" s="27" t="str">
        <f>INDEX(ChartOfAccounts!B:B,MATCH('Xero Demo Data'!B296,ChartOfAccounts!A:A,0))</f>
        <v>Light, Power, Heating</v>
      </c>
      <c r="D296" s="25">
        <f t="shared" si="55"/>
        <v>45449</v>
      </c>
      <c r="E296" s="27" t="str">
        <f t="shared" si="52"/>
        <v>JD</v>
      </c>
      <c r="F296" t="str">
        <f t="shared" si="56"/>
        <v>PowerDirect</v>
      </c>
      <c r="G296" t="str">
        <f t="shared" si="57"/>
        <v>PowerDirect - Monthly electricity</v>
      </c>
      <c r="H296" t="str">
        <f t="shared" si="58"/>
        <v>RPT445-1</v>
      </c>
      <c r="I296" s="26">
        <f t="shared" si="59"/>
        <v>-129.38</v>
      </c>
      <c r="K296" s="15">
        <v>45449</v>
      </c>
      <c r="L296" s="2" t="s">
        <v>53</v>
      </c>
      <c r="M296" s="2" t="s">
        <v>61</v>
      </c>
      <c r="N296" s="2"/>
      <c r="O296" s="2" t="s">
        <v>278</v>
      </c>
      <c r="P296" s="2" t="s">
        <v>62</v>
      </c>
      <c r="Q296" s="2" t="s">
        <v>62</v>
      </c>
      <c r="R296" s="16">
        <v>129.38</v>
      </c>
      <c r="S296" s="16">
        <v>0</v>
      </c>
      <c r="T296" s="16">
        <f t="shared" si="61"/>
        <v>1074.79</v>
      </c>
      <c r="U296" s="16">
        <v>135.85</v>
      </c>
      <c r="V296" s="16">
        <v>129.38</v>
      </c>
      <c r="W296" s="16">
        <v>6.47</v>
      </c>
      <c r="X296" s="17">
        <v>5</v>
      </c>
      <c r="Y296" s="2" t="s">
        <v>279</v>
      </c>
      <c r="Z296" s="2" t="s">
        <v>280</v>
      </c>
      <c r="AA296" s="2" t="s">
        <v>197</v>
      </c>
      <c r="AB296" s="2"/>
      <c r="AC296" s="2" t="s">
        <v>198</v>
      </c>
    </row>
    <row r="297" spans="1:29" x14ac:dyDescent="0.25">
      <c r="A297">
        <f t="shared" si="54"/>
        <v>45477</v>
      </c>
      <c r="B297">
        <f t="shared" si="51"/>
        <v>445</v>
      </c>
      <c r="C297" s="27" t="str">
        <f>INDEX(ChartOfAccounts!B:B,MATCH('Xero Demo Data'!B297,ChartOfAccounts!A:A,0))</f>
        <v>Light, Power, Heating</v>
      </c>
      <c r="D297" s="25">
        <f t="shared" si="55"/>
        <v>45477</v>
      </c>
      <c r="E297" s="27" t="str">
        <f t="shared" si="52"/>
        <v>JD</v>
      </c>
      <c r="F297" t="str">
        <f t="shared" si="56"/>
        <v>PowerDirect</v>
      </c>
      <c r="G297" t="str">
        <f t="shared" si="57"/>
        <v>PowerDirect - Monthly electricity</v>
      </c>
      <c r="H297" t="str">
        <f t="shared" si="58"/>
        <v>RPT445-1</v>
      </c>
      <c r="I297" s="26">
        <f t="shared" si="59"/>
        <v>-103.43</v>
      </c>
      <c r="K297" s="15">
        <v>45477</v>
      </c>
      <c r="L297" s="2" t="s">
        <v>53</v>
      </c>
      <c r="M297" s="2" t="s">
        <v>61</v>
      </c>
      <c r="N297" s="2"/>
      <c r="O297" s="2" t="s">
        <v>278</v>
      </c>
      <c r="P297" s="2" t="s">
        <v>62</v>
      </c>
      <c r="Q297" s="2" t="s">
        <v>62</v>
      </c>
      <c r="R297" s="16">
        <v>103.43</v>
      </c>
      <c r="S297" s="16">
        <v>0</v>
      </c>
      <c r="T297" s="16">
        <f t="shared" si="61"/>
        <v>1178.22</v>
      </c>
      <c r="U297" s="16">
        <v>108.6</v>
      </c>
      <c r="V297" s="16">
        <v>103.43</v>
      </c>
      <c r="W297" s="16">
        <v>5.17</v>
      </c>
      <c r="X297" s="17">
        <v>5</v>
      </c>
      <c r="Y297" s="2" t="s">
        <v>279</v>
      </c>
      <c r="Z297" s="2" t="s">
        <v>280</v>
      </c>
      <c r="AA297" s="2" t="s">
        <v>197</v>
      </c>
      <c r="AB297" s="2"/>
      <c r="AC297" s="2" t="s">
        <v>198</v>
      </c>
    </row>
    <row r="298" spans="1:29" x14ac:dyDescent="0.25">
      <c r="A298" t="str">
        <f t="shared" si="54"/>
        <v/>
      </c>
      <c r="B298">
        <f t="shared" si="51"/>
        <v>0</v>
      </c>
      <c r="C298" s="27" t="e">
        <f>INDEX(ChartOfAccounts!B:B,MATCH('Xero Demo Data'!B298,ChartOfAccounts!A:A,0))</f>
        <v>#N/A</v>
      </c>
      <c r="D298" s="25" t="str">
        <f t="shared" si="55"/>
        <v>Total Light, Power, Heating</v>
      </c>
      <c r="E298" s="27" t="str">
        <f t="shared" si="52"/>
        <v>JD</v>
      </c>
      <c r="F298">
        <f t="shared" si="56"/>
        <v>0</v>
      </c>
      <c r="G298">
        <f t="shared" si="57"/>
        <v>0</v>
      </c>
      <c r="H298" t="str">
        <f t="shared" si="58"/>
        <v>-</v>
      </c>
      <c r="I298" s="26">
        <f t="shared" si="59"/>
        <v>-1178.22</v>
      </c>
      <c r="K298" s="18" t="s">
        <v>281</v>
      </c>
      <c r="L298" s="18"/>
      <c r="M298" s="18"/>
      <c r="N298" s="18"/>
      <c r="O298" s="18"/>
      <c r="P298" s="18"/>
      <c r="Q298" s="18"/>
      <c r="R298" s="19">
        <f>SUM(R286:R297)</f>
        <v>1178.22</v>
      </c>
      <c r="S298" s="19">
        <f>SUM(S286:S297)</f>
        <v>0</v>
      </c>
      <c r="T298" s="19">
        <f>T297</f>
        <v>1178.22</v>
      </c>
      <c r="U298" s="19">
        <f>SUM(U286:U297)</f>
        <v>1237.1299999999999</v>
      </c>
      <c r="V298" s="19">
        <f>SUM(V286:V297)</f>
        <v>1178.22</v>
      </c>
      <c r="W298" s="19">
        <f>SUM(W286:W297)</f>
        <v>58.91</v>
      </c>
      <c r="X298" s="18"/>
      <c r="Y298" s="18"/>
      <c r="Z298" s="18"/>
      <c r="AA298" s="18"/>
      <c r="AB298" s="18"/>
      <c r="AC298" s="18"/>
    </row>
    <row r="299" spans="1:29" x14ac:dyDescent="0.25">
      <c r="A299" t="str">
        <f t="shared" si="54"/>
        <v/>
      </c>
      <c r="B299">
        <f t="shared" si="51"/>
        <v>0</v>
      </c>
      <c r="C299" s="27" t="e">
        <f>INDEX(ChartOfAccounts!B:B,MATCH('Xero Demo Data'!B299,ChartOfAccounts!A:A,0))</f>
        <v>#N/A</v>
      </c>
      <c r="D299" s="25">
        <f t="shared" si="55"/>
        <v>0</v>
      </c>
      <c r="E299" s="27" t="str">
        <f t="shared" si="52"/>
        <v>JC</v>
      </c>
      <c r="F299">
        <f t="shared" si="56"/>
        <v>0</v>
      </c>
      <c r="G299">
        <f t="shared" si="57"/>
        <v>0</v>
      </c>
      <c r="H299" t="str">
        <f t="shared" si="58"/>
        <v>-</v>
      </c>
      <c r="I299" s="26">
        <f t="shared" si="59"/>
        <v>0</v>
      </c>
    </row>
    <row r="300" spans="1:29" x14ac:dyDescent="0.25">
      <c r="A300" t="str">
        <f t="shared" si="54"/>
        <v/>
      </c>
      <c r="B300">
        <f t="shared" si="51"/>
        <v>0</v>
      </c>
      <c r="C300" s="27" t="e">
        <f>INDEX(ChartOfAccounts!B:B,MATCH('Xero Demo Data'!B300,ChartOfAccounts!A:A,0))</f>
        <v>#N/A</v>
      </c>
      <c r="D300" s="25" t="str">
        <f t="shared" si="55"/>
        <v>Motor Vehicle Expenses</v>
      </c>
      <c r="E300" s="27" t="str">
        <f t="shared" si="52"/>
        <v>JC</v>
      </c>
      <c r="F300">
        <f t="shared" si="56"/>
        <v>0</v>
      </c>
      <c r="G300">
        <f t="shared" si="57"/>
        <v>0</v>
      </c>
      <c r="H300" t="str">
        <f t="shared" si="58"/>
        <v>-</v>
      </c>
      <c r="I300" s="26">
        <f t="shared" si="59"/>
        <v>0</v>
      </c>
      <c r="K300" s="20" t="s">
        <v>282</v>
      </c>
      <c r="L300" s="20"/>
      <c r="M300" s="20"/>
      <c r="N300" s="20"/>
      <c r="O300" s="20"/>
      <c r="P300" s="20"/>
      <c r="Q300" s="20"/>
      <c r="R300" s="20"/>
      <c r="S300" s="20"/>
      <c r="T300" s="20"/>
      <c r="U300" s="20"/>
      <c r="V300" s="20"/>
      <c r="W300" s="20"/>
      <c r="X300" s="20"/>
      <c r="Y300" s="20"/>
      <c r="Z300" s="20"/>
      <c r="AA300" s="20"/>
      <c r="AB300" s="20"/>
      <c r="AC300" s="20"/>
    </row>
    <row r="301" spans="1:29" x14ac:dyDescent="0.25">
      <c r="A301">
        <f t="shared" si="54"/>
        <v>45448</v>
      </c>
      <c r="B301">
        <f t="shared" si="51"/>
        <v>449</v>
      </c>
      <c r="C301" s="27" t="str">
        <f>INDEX(ChartOfAccounts!B:B,MATCH('Xero Demo Data'!B301,ChartOfAccounts!A:A,0))</f>
        <v>Motor Vehicle Expenses</v>
      </c>
      <c r="D301" s="25">
        <f t="shared" si="55"/>
        <v>45448</v>
      </c>
      <c r="E301" s="27" t="str">
        <f t="shared" si="52"/>
        <v>JD</v>
      </c>
      <c r="F301" t="str">
        <f t="shared" si="56"/>
        <v>Melrose Parking</v>
      </c>
      <c r="G301" t="str">
        <f t="shared" si="57"/>
        <v>Melrose Parking - Monthly carpark</v>
      </c>
      <c r="H301" t="str">
        <f t="shared" si="58"/>
        <v>Chq 409</v>
      </c>
      <c r="I301" s="26">
        <f t="shared" si="59"/>
        <v>-123.75</v>
      </c>
      <c r="K301" s="11">
        <v>45448</v>
      </c>
      <c r="L301" s="12" t="s">
        <v>207</v>
      </c>
      <c r="M301" s="12" t="s">
        <v>234</v>
      </c>
      <c r="N301" s="12"/>
      <c r="O301" s="12" t="s">
        <v>283</v>
      </c>
      <c r="P301" s="12" t="s">
        <v>235</v>
      </c>
      <c r="Q301" s="12" t="s">
        <v>235</v>
      </c>
      <c r="R301" s="13">
        <v>123.75</v>
      </c>
      <c r="S301" s="13">
        <v>0</v>
      </c>
      <c r="T301" s="13">
        <f>(R301 - S301)</f>
        <v>123.75</v>
      </c>
      <c r="U301" s="13">
        <v>148.5</v>
      </c>
      <c r="V301" s="13">
        <v>123.75</v>
      </c>
      <c r="W301" s="13">
        <v>24.75</v>
      </c>
      <c r="X301" s="14">
        <v>20</v>
      </c>
      <c r="Y301" s="12" t="s">
        <v>195</v>
      </c>
      <c r="Z301" s="12" t="s">
        <v>284</v>
      </c>
      <c r="AA301" s="12" t="s">
        <v>197</v>
      </c>
      <c r="AB301" s="12" t="s">
        <v>98</v>
      </c>
      <c r="AC301" s="12" t="s">
        <v>261</v>
      </c>
    </row>
    <row r="302" spans="1:29" x14ac:dyDescent="0.25">
      <c r="A302">
        <f t="shared" si="54"/>
        <v>45457</v>
      </c>
      <c r="B302">
        <f t="shared" si="51"/>
        <v>449</v>
      </c>
      <c r="C302" s="27" t="str">
        <f>INDEX(ChartOfAccounts!B:B,MATCH('Xero Demo Data'!B302,ChartOfAccounts!A:A,0))</f>
        <v>Motor Vehicle Expenses</v>
      </c>
      <c r="D302" s="25">
        <f t="shared" si="55"/>
        <v>45457</v>
      </c>
      <c r="E302" s="27" t="str">
        <f t="shared" si="52"/>
        <v>JD</v>
      </c>
      <c r="F302" t="str">
        <f t="shared" si="56"/>
        <v>Mobil</v>
      </c>
      <c r="G302" t="str">
        <f t="shared" si="57"/>
        <v>Mobil - Petrol in company car</v>
      </c>
      <c r="H302" t="str">
        <f t="shared" si="58"/>
        <v>-</v>
      </c>
      <c r="I302" s="26">
        <f t="shared" si="59"/>
        <v>-59</v>
      </c>
      <c r="K302" s="15">
        <v>45457</v>
      </c>
      <c r="L302" s="2" t="s">
        <v>207</v>
      </c>
      <c r="M302" s="2" t="s">
        <v>239</v>
      </c>
      <c r="N302" s="2"/>
      <c r="O302" s="2" t="s">
        <v>285</v>
      </c>
      <c r="P302" s="2"/>
      <c r="Q302" s="2"/>
      <c r="R302" s="16">
        <v>59</v>
      </c>
      <c r="S302" s="16">
        <v>0</v>
      </c>
      <c r="T302" s="16">
        <f>((T301 + R302) - S302)</f>
        <v>182.75</v>
      </c>
      <c r="U302" s="16">
        <v>70.8</v>
      </c>
      <c r="V302" s="16">
        <v>59</v>
      </c>
      <c r="W302" s="16">
        <v>11.8</v>
      </c>
      <c r="X302" s="17">
        <v>20</v>
      </c>
      <c r="Y302" s="2" t="s">
        <v>195</v>
      </c>
      <c r="Z302" s="2" t="s">
        <v>284</v>
      </c>
      <c r="AA302" s="2" t="s">
        <v>197</v>
      </c>
      <c r="AB302" s="2"/>
      <c r="AC302" s="2" t="s">
        <v>261</v>
      </c>
    </row>
    <row r="303" spans="1:29" x14ac:dyDescent="0.25">
      <c r="A303">
        <f t="shared" si="54"/>
        <v>45492</v>
      </c>
      <c r="B303">
        <f t="shared" si="51"/>
        <v>449</v>
      </c>
      <c r="C303" s="27" t="str">
        <f>INDEX(ChartOfAccounts!B:B,MATCH('Xero Demo Data'!B303,ChartOfAccounts!A:A,0))</f>
        <v>Motor Vehicle Expenses</v>
      </c>
      <c r="D303" s="25">
        <f t="shared" si="55"/>
        <v>45492</v>
      </c>
      <c r="E303" s="27" t="str">
        <f t="shared" si="52"/>
        <v>JD</v>
      </c>
      <c r="F303" t="str">
        <f t="shared" si="56"/>
        <v>Melrose Parking</v>
      </c>
      <c r="G303" t="str">
        <f t="shared" si="57"/>
        <v>Melrose Parking</v>
      </c>
      <c r="H303" t="str">
        <f t="shared" si="58"/>
        <v>-</v>
      </c>
      <c r="I303" s="26">
        <f t="shared" si="59"/>
        <v>-123.75</v>
      </c>
      <c r="K303" s="15">
        <v>45492</v>
      </c>
      <c r="L303" s="2" t="s">
        <v>207</v>
      </c>
      <c r="M303" s="2" t="s">
        <v>234</v>
      </c>
      <c r="N303" s="2"/>
      <c r="O303" s="2" t="s">
        <v>234</v>
      </c>
      <c r="P303" s="2"/>
      <c r="Q303" s="2"/>
      <c r="R303" s="16">
        <v>123.75</v>
      </c>
      <c r="S303" s="16">
        <v>0</v>
      </c>
      <c r="T303" s="16">
        <f>((T302 + R303) - S303)</f>
        <v>306.5</v>
      </c>
      <c r="U303" s="16">
        <v>148.5</v>
      </c>
      <c r="V303" s="16">
        <v>123.75</v>
      </c>
      <c r="W303" s="16">
        <v>24.75</v>
      </c>
      <c r="X303" s="17">
        <v>20</v>
      </c>
      <c r="Y303" s="2" t="s">
        <v>195</v>
      </c>
      <c r="Z303" s="2" t="s">
        <v>284</v>
      </c>
      <c r="AA303" s="2" t="s">
        <v>197</v>
      </c>
      <c r="AB303" s="2"/>
      <c r="AC303" s="2" t="s">
        <v>261</v>
      </c>
    </row>
    <row r="304" spans="1:29" x14ac:dyDescent="0.25">
      <c r="A304" t="str">
        <f t="shared" si="54"/>
        <v/>
      </c>
      <c r="B304">
        <f t="shared" si="51"/>
        <v>0</v>
      </c>
      <c r="C304" s="27" t="e">
        <f>INDEX(ChartOfAccounts!B:B,MATCH('Xero Demo Data'!B304,ChartOfAccounts!A:A,0))</f>
        <v>#N/A</v>
      </c>
      <c r="D304" s="25" t="str">
        <f t="shared" si="55"/>
        <v>Total Motor Vehicle Expenses</v>
      </c>
      <c r="E304" s="27" t="str">
        <f t="shared" si="52"/>
        <v>JD</v>
      </c>
      <c r="F304">
        <f t="shared" si="56"/>
        <v>0</v>
      </c>
      <c r="G304">
        <f t="shared" si="57"/>
        <v>0</v>
      </c>
      <c r="H304" t="str">
        <f t="shared" si="58"/>
        <v>-</v>
      </c>
      <c r="I304" s="26">
        <f t="shared" si="59"/>
        <v>-306.5</v>
      </c>
      <c r="K304" s="18" t="s">
        <v>286</v>
      </c>
      <c r="L304" s="18"/>
      <c r="M304" s="18"/>
      <c r="N304" s="18"/>
      <c r="O304" s="18"/>
      <c r="P304" s="18"/>
      <c r="Q304" s="18"/>
      <c r="R304" s="19">
        <f>SUM(R301:R303)</f>
        <v>306.5</v>
      </c>
      <c r="S304" s="19">
        <f>SUM(S301:S303)</f>
        <v>0</v>
      </c>
      <c r="T304" s="19">
        <f>T303</f>
        <v>306.5</v>
      </c>
      <c r="U304" s="19">
        <f>SUM(U301:U303)</f>
        <v>367.8</v>
      </c>
      <c r="V304" s="19">
        <f>SUM(V301:V303)</f>
        <v>306.5</v>
      </c>
      <c r="W304" s="19">
        <f>SUM(W301:W303)</f>
        <v>61.3</v>
      </c>
      <c r="X304" s="18"/>
      <c r="Y304" s="18"/>
      <c r="Z304" s="18"/>
      <c r="AA304" s="18"/>
      <c r="AB304" s="18"/>
      <c r="AC304" s="18"/>
    </row>
    <row r="305" spans="1:29" x14ac:dyDescent="0.25">
      <c r="A305" t="str">
        <f t="shared" si="54"/>
        <v/>
      </c>
      <c r="B305">
        <f t="shared" si="51"/>
        <v>0</v>
      </c>
      <c r="C305" s="27" t="e">
        <f>INDEX(ChartOfAccounts!B:B,MATCH('Xero Demo Data'!B305,ChartOfAccounts!A:A,0))</f>
        <v>#N/A</v>
      </c>
      <c r="D305" s="25">
        <f t="shared" si="55"/>
        <v>0</v>
      </c>
      <c r="E305" s="27" t="str">
        <f t="shared" si="52"/>
        <v>JC</v>
      </c>
      <c r="F305">
        <f t="shared" si="56"/>
        <v>0</v>
      </c>
      <c r="G305">
        <f t="shared" si="57"/>
        <v>0</v>
      </c>
      <c r="H305" t="str">
        <f t="shared" si="58"/>
        <v>-</v>
      </c>
      <c r="I305" s="26">
        <f t="shared" si="59"/>
        <v>0</v>
      </c>
    </row>
    <row r="306" spans="1:29" x14ac:dyDescent="0.25">
      <c r="A306" t="str">
        <f t="shared" si="54"/>
        <v/>
      </c>
      <c r="B306">
        <f t="shared" si="51"/>
        <v>0</v>
      </c>
      <c r="C306" s="27" t="e">
        <f>INDEX(ChartOfAccounts!B:B,MATCH('Xero Demo Data'!B306,ChartOfAccounts!A:A,0))</f>
        <v>#N/A</v>
      </c>
      <c r="D306" s="25" t="str">
        <f t="shared" si="55"/>
        <v>Office Equipment</v>
      </c>
      <c r="E306" s="27" t="str">
        <f t="shared" si="52"/>
        <v>JC</v>
      </c>
      <c r="F306">
        <f t="shared" si="56"/>
        <v>0</v>
      </c>
      <c r="G306">
        <f t="shared" si="57"/>
        <v>0</v>
      </c>
      <c r="H306" t="str">
        <f t="shared" si="58"/>
        <v>-</v>
      </c>
      <c r="I306" s="26">
        <f t="shared" si="59"/>
        <v>0</v>
      </c>
      <c r="K306" s="8" t="s">
        <v>287</v>
      </c>
      <c r="L306" s="8"/>
      <c r="M306" s="8"/>
      <c r="N306" s="8"/>
      <c r="O306" s="8"/>
      <c r="P306" s="8"/>
      <c r="Q306" s="8"/>
      <c r="R306" s="8"/>
      <c r="S306" s="8"/>
      <c r="T306" s="8"/>
      <c r="U306" s="8"/>
      <c r="V306" s="8"/>
      <c r="W306" s="8"/>
      <c r="X306" s="8"/>
      <c r="Y306" s="8"/>
      <c r="Z306" s="8"/>
      <c r="AA306" s="8"/>
      <c r="AB306" s="8"/>
      <c r="AC306" s="8"/>
    </row>
    <row r="307" spans="1:29" x14ac:dyDescent="0.25">
      <c r="A307" t="str">
        <f t="shared" si="54"/>
        <v/>
      </c>
      <c r="B307">
        <f t="shared" si="51"/>
        <v>0</v>
      </c>
      <c r="C307" s="27" t="e">
        <f>INDEX(ChartOfAccounts!B:B,MATCH('Xero Demo Data'!B307,ChartOfAccounts!A:A,0))</f>
        <v>#N/A</v>
      </c>
      <c r="D307" s="25" t="str">
        <f t="shared" si="55"/>
        <v>Opening Balance</v>
      </c>
      <c r="E307" s="27" t="str">
        <f t="shared" si="52"/>
        <v>JC</v>
      </c>
      <c r="F307">
        <f t="shared" si="56"/>
        <v>0</v>
      </c>
      <c r="G307">
        <f t="shared" si="57"/>
        <v>0</v>
      </c>
      <c r="H307" t="str">
        <f t="shared" si="58"/>
        <v>-</v>
      </c>
      <c r="I307" s="26">
        <f t="shared" si="59"/>
        <v>0</v>
      </c>
      <c r="K307" s="9" t="s">
        <v>52</v>
      </c>
      <c r="L307" s="9"/>
      <c r="M307" s="9"/>
      <c r="N307" s="9"/>
      <c r="O307" s="9"/>
      <c r="P307" s="9"/>
      <c r="Q307" s="9"/>
      <c r="R307" s="10">
        <v>0</v>
      </c>
      <c r="S307" s="10">
        <v>0</v>
      </c>
      <c r="T307" s="10">
        <f>(R307 - S307)</f>
        <v>0</v>
      </c>
      <c r="U307" s="10">
        <v>0</v>
      </c>
      <c r="V307" s="10">
        <v>0</v>
      </c>
      <c r="W307" s="10">
        <v>0</v>
      </c>
      <c r="X307" s="9"/>
      <c r="Y307" s="9"/>
      <c r="Z307" s="9"/>
      <c r="AA307" s="9"/>
      <c r="AB307" s="9"/>
      <c r="AC307" s="9"/>
    </row>
    <row r="308" spans="1:29" x14ac:dyDescent="0.25">
      <c r="A308">
        <f t="shared" si="54"/>
        <v>45475</v>
      </c>
      <c r="B308">
        <f t="shared" si="51"/>
        <v>710</v>
      </c>
      <c r="C308" s="27" t="str">
        <f>INDEX(ChartOfAccounts!B:B,MATCH('Xero Demo Data'!B308,ChartOfAccounts!A:A,0))</f>
        <v>Office Equipment</v>
      </c>
      <c r="D308" s="25">
        <f t="shared" si="55"/>
        <v>45475</v>
      </c>
      <c r="E308" s="27" t="str">
        <f t="shared" si="52"/>
        <v>JD</v>
      </c>
      <c r="F308">
        <f t="shared" si="56"/>
        <v>0</v>
      </c>
      <c r="G308" t="str">
        <f t="shared" si="57"/>
        <v>Coded incorrectly Office Equipment should be Computer Equipment - Coded incorrectly Computer Equipment should be Office Equipment</v>
      </c>
      <c r="H308" t="str">
        <f t="shared" si="58"/>
        <v>#423</v>
      </c>
      <c r="I308" s="26">
        <f t="shared" si="59"/>
        <v>-2569</v>
      </c>
      <c r="K308" s="11">
        <v>45475</v>
      </c>
      <c r="L308" s="12" t="s">
        <v>248</v>
      </c>
      <c r="M308" s="12"/>
      <c r="N308" s="12"/>
      <c r="O308" s="12" t="s">
        <v>288</v>
      </c>
      <c r="P308" s="12"/>
      <c r="Q308" s="12" t="s">
        <v>250</v>
      </c>
      <c r="R308" s="13">
        <v>2569</v>
      </c>
      <c r="S308" s="13">
        <v>0</v>
      </c>
      <c r="T308" s="13">
        <f>((T307 + R308) - S308)</f>
        <v>2569</v>
      </c>
      <c r="U308" s="13">
        <v>2569</v>
      </c>
      <c r="V308" s="13">
        <v>2569</v>
      </c>
      <c r="W308" s="13">
        <v>0</v>
      </c>
      <c r="X308" s="14">
        <v>0</v>
      </c>
      <c r="Y308" s="12" t="s">
        <v>210</v>
      </c>
      <c r="Z308" s="12" t="s">
        <v>289</v>
      </c>
      <c r="AA308" s="12" t="s">
        <v>116</v>
      </c>
      <c r="AB308" s="12"/>
      <c r="AC308" s="12" t="s">
        <v>290</v>
      </c>
    </row>
    <row r="309" spans="1:29" x14ac:dyDescent="0.25">
      <c r="A309" t="str">
        <f t="shared" si="54"/>
        <v/>
      </c>
      <c r="B309">
        <f t="shared" si="51"/>
        <v>0</v>
      </c>
      <c r="C309" s="27" t="e">
        <f>INDEX(ChartOfAccounts!B:B,MATCH('Xero Demo Data'!B309,ChartOfAccounts!A:A,0))</f>
        <v>#N/A</v>
      </c>
      <c r="D309" s="25" t="str">
        <f t="shared" si="55"/>
        <v>Total Office Equipment</v>
      </c>
      <c r="E309" s="27" t="str">
        <f t="shared" si="52"/>
        <v>JD</v>
      </c>
      <c r="F309">
        <f t="shared" si="56"/>
        <v>0</v>
      </c>
      <c r="G309">
        <f t="shared" si="57"/>
        <v>0</v>
      </c>
      <c r="H309" t="str">
        <f t="shared" si="58"/>
        <v>-</v>
      </c>
      <c r="I309" s="26">
        <f t="shared" si="59"/>
        <v>-2569</v>
      </c>
      <c r="K309" s="18" t="s">
        <v>291</v>
      </c>
      <c r="L309" s="18"/>
      <c r="M309" s="18"/>
      <c r="N309" s="18"/>
      <c r="O309" s="18"/>
      <c r="P309" s="18"/>
      <c r="Q309" s="18"/>
      <c r="R309" s="19">
        <f t="shared" ref="R309:W309" si="62">R308</f>
        <v>2569</v>
      </c>
      <c r="S309" s="19">
        <f t="shared" si="62"/>
        <v>0</v>
      </c>
      <c r="T309" s="19">
        <f t="shared" si="62"/>
        <v>2569</v>
      </c>
      <c r="U309" s="19">
        <f t="shared" si="62"/>
        <v>2569</v>
      </c>
      <c r="V309" s="19">
        <f t="shared" si="62"/>
        <v>2569</v>
      </c>
      <c r="W309" s="19">
        <f t="shared" si="62"/>
        <v>0</v>
      </c>
      <c r="X309" s="18"/>
      <c r="Y309" s="18"/>
      <c r="Z309" s="18"/>
      <c r="AA309" s="18"/>
      <c r="AB309" s="18"/>
      <c r="AC309" s="18"/>
    </row>
    <row r="310" spans="1:29" x14ac:dyDescent="0.25">
      <c r="A310" t="str">
        <f t="shared" si="54"/>
        <v/>
      </c>
      <c r="B310">
        <f t="shared" si="51"/>
        <v>0</v>
      </c>
      <c r="C310" s="27" t="e">
        <f>INDEX(ChartOfAccounts!B:B,MATCH('Xero Demo Data'!B310,ChartOfAccounts!A:A,0))</f>
        <v>#N/A</v>
      </c>
      <c r="D310" s="25" t="str">
        <f t="shared" si="55"/>
        <v>Closing Balance</v>
      </c>
      <c r="E310" s="27" t="str">
        <f t="shared" si="52"/>
        <v>JD</v>
      </c>
      <c r="F310">
        <f t="shared" si="56"/>
        <v>0</v>
      </c>
      <c r="G310">
        <f t="shared" si="57"/>
        <v>0</v>
      </c>
      <c r="H310" t="str">
        <f t="shared" si="58"/>
        <v>-</v>
      </c>
      <c r="I310" s="26">
        <f t="shared" si="59"/>
        <v>-2569</v>
      </c>
      <c r="K310" s="9" t="s">
        <v>110</v>
      </c>
      <c r="L310" s="9"/>
      <c r="M310" s="9"/>
      <c r="N310" s="9"/>
      <c r="O310" s="9"/>
      <c r="P310" s="9"/>
      <c r="Q310" s="9"/>
      <c r="R310" s="10">
        <v>2569</v>
      </c>
      <c r="S310" s="10">
        <v>0</v>
      </c>
      <c r="T310" s="10">
        <f>T308</f>
        <v>2569</v>
      </c>
      <c r="U310" s="10">
        <v>0</v>
      </c>
      <c r="V310" s="10">
        <v>0</v>
      </c>
      <c r="W310" s="10">
        <v>0</v>
      </c>
      <c r="X310" s="9"/>
      <c r="Y310" s="9"/>
      <c r="Z310" s="9"/>
      <c r="AA310" s="9"/>
      <c r="AB310" s="9"/>
      <c r="AC310" s="9"/>
    </row>
    <row r="311" spans="1:29" x14ac:dyDescent="0.25">
      <c r="A311" t="str">
        <f t="shared" si="54"/>
        <v/>
      </c>
      <c r="B311">
        <f t="shared" si="51"/>
        <v>0</v>
      </c>
      <c r="C311" s="27" t="e">
        <f>INDEX(ChartOfAccounts!B:B,MATCH('Xero Demo Data'!B311,ChartOfAccounts!A:A,0))</f>
        <v>#N/A</v>
      </c>
      <c r="D311" s="25">
        <f t="shared" si="55"/>
        <v>0</v>
      </c>
      <c r="E311" s="27" t="str">
        <f t="shared" si="52"/>
        <v>JC</v>
      </c>
      <c r="F311">
        <f t="shared" si="56"/>
        <v>0</v>
      </c>
      <c r="G311">
        <f t="shared" si="57"/>
        <v>0</v>
      </c>
      <c r="H311" t="str">
        <f t="shared" si="58"/>
        <v>-</v>
      </c>
      <c r="I311" s="26">
        <f t="shared" si="59"/>
        <v>0</v>
      </c>
    </row>
    <row r="312" spans="1:29" x14ac:dyDescent="0.25">
      <c r="A312" t="str">
        <f t="shared" si="54"/>
        <v/>
      </c>
      <c r="B312">
        <f t="shared" si="51"/>
        <v>0</v>
      </c>
      <c r="C312" s="27" t="e">
        <f>INDEX(ChartOfAccounts!B:B,MATCH('Xero Demo Data'!B312,ChartOfAccounts!A:A,0))</f>
        <v>#N/A</v>
      </c>
      <c r="D312" s="25" t="str">
        <f t="shared" si="55"/>
        <v>Other Revenue</v>
      </c>
      <c r="E312" s="27" t="str">
        <f t="shared" si="52"/>
        <v>JC</v>
      </c>
      <c r="F312">
        <f t="shared" si="56"/>
        <v>0</v>
      </c>
      <c r="G312">
        <f t="shared" si="57"/>
        <v>0</v>
      </c>
      <c r="H312" t="str">
        <f t="shared" si="58"/>
        <v>-</v>
      </c>
      <c r="I312" s="26">
        <f t="shared" si="59"/>
        <v>0</v>
      </c>
      <c r="K312" s="20" t="s">
        <v>292</v>
      </c>
      <c r="L312" s="20"/>
      <c r="M312" s="20"/>
      <c r="N312" s="20"/>
      <c r="O312" s="20"/>
      <c r="P312" s="20"/>
      <c r="Q312" s="20"/>
      <c r="R312" s="20"/>
      <c r="S312" s="20"/>
      <c r="T312" s="20"/>
      <c r="U312" s="20"/>
      <c r="V312" s="20"/>
      <c r="W312" s="20"/>
      <c r="X312" s="20"/>
      <c r="Y312" s="20"/>
      <c r="Z312" s="20"/>
      <c r="AA312" s="20"/>
      <c r="AB312" s="20"/>
      <c r="AC312" s="20"/>
    </row>
    <row r="313" spans="1:29" x14ac:dyDescent="0.25">
      <c r="A313">
        <f t="shared" si="54"/>
        <v>45092</v>
      </c>
      <c r="B313">
        <f t="shared" si="51"/>
        <v>260</v>
      </c>
      <c r="C313" s="27" t="str">
        <f>INDEX(ChartOfAccounts!B:B,MATCH('Xero Demo Data'!B313,ChartOfAccounts!A:A,0))</f>
        <v>Other Revenue</v>
      </c>
      <c r="D313" s="25">
        <f t="shared" si="55"/>
        <v>45092</v>
      </c>
      <c r="E313" s="27" t="str">
        <f t="shared" si="52"/>
        <v>JC</v>
      </c>
      <c r="F313" t="str">
        <f t="shared" si="56"/>
        <v>Maddox Publishing Group</v>
      </c>
      <c r="G313" t="str">
        <f t="shared" si="57"/>
        <v>Maddox Publishing Group - Project management - onsite daily rate - your CRM integration project</v>
      </c>
      <c r="H313" t="str">
        <f t="shared" si="58"/>
        <v>INV-001-0</v>
      </c>
      <c r="I313" s="26">
        <f t="shared" si="59"/>
        <v>3500</v>
      </c>
      <c r="K313" s="11">
        <v>45092</v>
      </c>
      <c r="L313" s="12" t="s">
        <v>112</v>
      </c>
      <c r="M313" s="12" t="s">
        <v>113</v>
      </c>
      <c r="N313" s="12"/>
      <c r="O313" s="12" t="s">
        <v>293</v>
      </c>
      <c r="P313" s="12" t="s">
        <v>114</v>
      </c>
      <c r="Q313" s="12" t="s">
        <v>114</v>
      </c>
      <c r="R313" s="13">
        <v>0</v>
      </c>
      <c r="S313" s="13">
        <v>3500</v>
      </c>
      <c r="T313" s="13">
        <f>(S313 - R313)</f>
        <v>3500</v>
      </c>
      <c r="U313" s="13">
        <v>4200</v>
      </c>
      <c r="V313" s="13">
        <v>3500</v>
      </c>
      <c r="W313" s="13">
        <v>700</v>
      </c>
      <c r="X313" s="14">
        <v>20</v>
      </c>
      <c r="Y313" s="12" t="s">
        <v>294</v>
      </c>
      <c r="Z313" s="12" t="s">
        <v>295</v>
      </c>
      <c r="AA313" s="12" t="s">
        <v>296</v>
      </c>
      <c r="AB313" s="12" t="s">
        <v>117</v>
      </c>
      <c r="AC313" s="12" t="s">
        <v>297</v>
      </c>
    </row>
    <row r="314" spans="1:29" x14ac:dyDescent="0.25">
      <c r="A314" t="str">
        <f t="shared" si="54"/>
        <v/>
      </c>
      <c r="B314">
        <f t="shared" si="51"/>
        <v>0</v>
      </c>
      <c r="C314" s="27" t="e">
        <f>INDEX(ChartOfAccounts!B:B,MATCH('Xero Demo Data'!B314,ChartOfAccounts!A:A,0))</f>
        <v>#N/A</v>
      </c>
      <c r="D314" s="25" t="str">
        <f t="shared" si="55"/>
        <v>Total Other Revenue</v>
      </c>
      <c r="E314" s="27" t="str">
        <f t="shared" si="52"/>
        <v>JC</v>
      </c>
      <c r="F314">
        <f t="shared" si="56"/>
        <v>0</v>
      </c>
      <c r="G314">
        <f t="shared" si="57"/>
        <v>0</v>
      </c>
      <c r="H314" t="str">
        <f t="shared" si="58"/>
        <v>-</v>
      </c>
      <c r="I314" s="26">
        <f t="shared" si="59"/>
        <v>3500</v>
      </c>
      <c r="K314" s="18" t="s">
        <v>298</v>
      </c>
      <c r="L314" s="18"/>
      <c r="M314" s="18"/>
      <c r="N314" s="18"/>
      <c r="O314" s="18"/>
      <c r="P314" s="18"/>
      <c r="Q314" s="18"/>
      <c r="R314" s="19">
        <f t="shared" ref="R314:W314" si="63">R313</f>
        <v>0</v>
      </c>
      <c r="S314" s="19">
        <f t="shared" si="63"/>
        <v>3500</v>
      </c>
      <c r="T314" s="19">
        <f t="shared" si="63"/>
        <v>3500</v>
      </c>
      <c r="U314" s="19">
        <f t="shared" si="63"/>
        <v>4200</v>
      </c>
      <c r="V314" s="19">
        <f t="shared" si="63"/>
        <v>3500</v>
      </c>
      <c r="W314" s="19">
        <f t="shared" si="63"/>
        <v>700</v>
      </c>
      <c r="X314" s="18"/>
      <c r="Y314" s="18"/>
      <c r="Z314" s="18"/>
      <c r="AA314" s="18"/>
      <c r="AB314" s="18"/>
      <c r="AC314" s="18"/>
    </row>
    <row r="315" spans="1:29" x14ac:dyDescent="0.25">
      <c r="A315" t="str">
        <f t="shared" si="54"/>
        <v/>
      </c>
      <c r="B315">
        <f t="shared" si="51"/>
        <v>0</v>
      </c>
      <c r="C315" s="27" t="e">
        <f>INDEX(ChartOfAccounts!B:B,MATCH('Xero Demo Data'!B315,ChartOfAccounts!A:A,0))</f>
        <v>#N/A</v>
      </c>
      <c r="D315" s="25">
        <f t="shared" si="55"/>
        <v>0</v>
      </c>
      <c r="E315" s="27" t="str">
        <f t="shared" si="52"/>
        <v>JC</v>
      </c>
      <c r="F315">
        <f t="shared" si="56"/>
        <v>0</v>
      </c>
      <c r="G315">
        <f t="shared" si="57"/>
        <v>0</v>
      </c>
      <c r="H315" t="str">
        <f t="shared" si="58"/>
        <v>-</v>
      </c>
      <c r="I315" s="26">
        <f t="shared" si="59"/>
        <v>0</v>
      </c>
    </row>
    <row r="316" spans="1:29" x14ac:dyDescent="0.25">
      <c r="A316" t="str">
        <f t="shared" si="54"/>
        <v/>
      </c>
      <c r="B316">
        <f t="shared" si="51"/>
        <v>0</v>
      </c>
      <c r="C316" s="27" t="e">
        <f>INDEX(ChartOfAccounts!B:B,MATCH('Xero Demo Data'!B316,ChartOfAccounts!A:A,0))</f>
        <v>#N/A</v>
      </c>
      <c r="D316" s="25" t="str">
        <f t="shared" si="55"/>
        <v>Printing &amp; Stationery</v>
      </c>
      <c r="E316" s="27" t="str">
        <f t="shared" si="52"/>
        <v>JC</v>
      </c>
      <c r="F316">
        <f t="shared" si="56"/>
        <v>0</v>
      </c>
      <c r="G316">
        <f t="shared" si="57"/>
        <v>0</v>
      </c>
      <c r="H316" t="str">
        <f t="shared" si="58"/>
        <v>-</v>
      </c>
      <c r="I316" s="26">
        <f t="shared" si="59"/>
        <v>0</v>
      </c>
      <c r="K316" s="20" t="s">
        <v>299</v>
      </c>
      <c r="L316" s="20"/>
      <c r="M316" s="20"/>
      <c r="N316" s="20"/>
      <c r="O316" s="20"/>
      <c r="P316" s="20"/>
      <c r="Q316" s="20"/>
      <c r="R316" s="20"/>
      <c r="S316" s="20"/>
      <c r="T316" s="20"/>
      <c r="U316" s="20"/>
      <c r="V316" s="20"/>
      <c r="W316" s="20"/>
      <c r="X316" s="20"/>
      <c r="Y316" s="20"/>
      <c r="Z316" s="20"/>
      <c r="AA316" s="20"/>
      <c r="AB316" s="20"/>
      <c r="AC316" s="20"/>
    </row>
    <row r="317" spans="1:29" x14ac:dyDescent="0.25">
      <c r="A317">
        <f t="shared" si="54"/>
        <v>45061</v>
      </c>
      <c r="B317">
        <f t="shared" si="51"/>
        <v>461</v>
      </c>
      <c r="C317" s="27" t="str">
        <f>INDEX(ChartOfAccounts!B:B,MATCH('Xero Demo Data'!B317,ChartOfAccounts!A:A,0))</f>
        <v>Printing &amp; Stationery</v>
      </c>
      <c r="D317" s="25">
        <f t="shared" si="55"/>
        <v>45061</v>
      </c>
      <c r="E317" s="27" t="str">
        <f t="shared" si="52"/>
        <v>JD</v>
      </c>
      <c r="F317" t="str">
        <f t="shared" si="56"/>
        <v>DIISR - Small Business Services</v>
      </c>
      <c r="G317" t="str">
        <f t="shared" si="57"/>
        <v>DIISR - Small Business Services - Stationery charges</v>
      </c>
      <c r="H317" t="str">
        <f t="shared" si="58"/>
        <v>-</v>
      </c>
      <c r="I317" s="26">
        <f t="shared" si="59"/>
        <v>-256</v>
      </c>
      <c r="K317" s="11">
        <v>45061</v>
      </c>
      <c r="L317" s="12" t="s">
        <v>53</v>
      </c>
      <c r="M317" s="12" t="s">
        <v>54</v>
      </c>
      <c r="N317" s="12"/>
      <c r="O317" s="12" t="s">
        <v>300</v>
      </c>
      <c r="P317" s="12"/>
      <c r="Q317" s="12"/>
      <c r="R317" s="13">
        <v>256</v>
      </c>
      <c r="S317" s="13">
        <v>0</v>
      </c>
      <c r="T317" s="13">
        <f>(R317 - S317)</f>
        <v>256</v>
      </c>
      <c r="U317" s="13">
        <v>307.2</v>
      </c>
      <c r="V317" s="13">
        <v>256</v>
      </c>
      <c r="W317" s="13">
        <v>51.2</v>
      </c>
      <c r="X317" s="14">
        <v>20</v>
      </c>
      <c r="Y317" s="12" t="s">
        <v>195</v>
      </c>
      <c r="Z317" s="12" t="s">
        <v>301</v>
      </c>
      <c r="AA317" s="12" t="s">
        <v>197</v>
      </c>
      <c r="AB317" s="12"/>
      <c r="AC317" s="12" t="s">
        <v>302</v>
      </c>
    </row>
    <row r="318" spans="1:29" x14ac:dyDescent="0.25">
      <c r="A318">
        <f t="shared" si="54"/>
        <v>45120</v>
      </c>
      <c r="B318">
        <f t="shared" si="51"/>
        <v>461</v>
      </c>
      <c r="C318" s="27" t="str">
        <f>INDEX(ChartOfAccounts!B:B,MATCH('Xero Demo Data'!B318,ChartOfAccounts!A:A,0))</f>
        <v>Printing &amp; Stationery</v>
      </c>
      <c r="D318" s="25">
        <f t="shared" si="55"/>
        <v>45120</v>
      </c>
      <c r="E318" s="27" t="str">
        <f t="shared" si="52"/>
        <v>JD</v>
      </c>
      <c r="F318" t="str">
        <f t="shared" si="56"/>
        <v>DIISR - Small Business Services</v>
      </c>
      <c r="G318" t="str">
        <f t="shared" si="57"/>
        <v>DIISR - Small Business Services - Stationery charges</v>
      </c>
      <c r="H318" t="str">
        <f t="shared" si="58"/>
        <v>-</v>
      </c>
      <c r="I318" s="26">
        <f t="shared" si="59"/>
        <v>-256</v>
      </c>
      <c r="K318" s="15">
        <v>45120</v>
      </c>
      <c r="L318" s="2" t="s">
        <v>53</v>
      </c>
      <c r="M318" s="2" t="s">
        <v>54</v>
      </c>
      <c r="N318" s="2"/>
      <c r="O318" s="2" t="s">
        <v>300</v>
      </c>
      <c r="P318" s="2"/>
      <c r="Q318" s="2"/>
      <c r="R318" s="16">
        <v>256</v>
      </c>
      <c r="S318" s="16">
        <v>0</v>
      </c>
      <c r="T318" s="16">
        <f>((T317 + R318) - S318)</f>
        <v>512</v>
      </c>
      <c r="U318" s="16">
        <v>307.2</v>
      </c>
      <c r="V318" s="16">
        <v>256</v>
      </c>
      <c r="W318" s="16">
        <v>51.2</v>
      </c>
      <c r="X318" s="17">
        <v>20</v>
      </c>
      <c r="Y318" s="2" t="s">
        <v>195</v>
      </c>
      <c r="Z318" s="2" t="s">
        <v>301</v>
      </c>
      <c r="AA318" s="2" t="s">
        <v>197</v>
      </c>
      <c r="AB318" s="2"/>
      <c r="AC318" s="2" t="s">
        <v>302</v>
      </c>
    </row>
    <row r="319" spans="1:29" x14ac:dyDescent="0.25">
      <c r="A319">
        <f t="shared" si="54"/>
        <v>45430</v>
      </c>
      <c r="B319">
        <f t="shared" si="51"/>
        <v>461</v>
      </c>
      <c r="C319" s="27" t="str">
        <f>INDEX(ChartOfAccounts!B:B,MATCH('Xero Demo Data'!B319,ChartOfAccounts!A:A,0))</f>
        <v>Printing &amp; Stationery</v>
      </c>
      <c r="D319" s="25">
        <f t="shared" si="55"/>
        <v>45430</v>
      </c>
      <c r="E319" s="27" t="str">
        <f t="shared" si="52"/>
        <v>JD</v>
      </c>
      <c r="F319" t="str">
        <f t="shared" si="56"/>
        <v>Office Supplies Company</v>
      </c>
      <c r="G319" t="str">
        <f t="shared" si="57"/>
        <v>Office Supplies Company - Misc stationery</v>
      </c>
      <c r="H319" t="str">
        <f t="shared" si="58"/>
        <v>Eft</v>
      </c>
      <c r="I319" s="26">
        <f t="shared" si="59"/>
        <v>-18.09</v>
      </c>
      <c r="K319" s="15">
        <v>45430</v>
      </c>
      <c r="L319" s="2" t="s">
        <v>207</v>
      </c>
      <c r="M319" s="2" t="s">
        <v>223</v>
      </c>
      <c r="N319" s="2"/>
      <c r="O319" s="2" t="s">
        <v>303</v>
      </c>
      <c r="P319" s="2" t="s">
        <v>224</v>
      </c>
      <c r="Q319" s="2" t="s">
        <v>224</v>
      </c>
      <c r="R319" s="16">
        <v>18.09</v>
      </c>
      <c r="S319" s="16">
        <v>0</v>
      </c>
      <c r="T319" s="16">
        <f>((T318 + R319) - S319)</f>
        <v>530.09</v>
      </c>
      <c r="U319" s="16">
        <v>21.71</v>
      </c>
      <c r="V319" s="16">
        <v>18.09</v>
      </c>
      <c r="W319" s="16">
        <v>3.62</v>
      </c>
      <c r="X319" s="17">
        <v>20</v>
      </c>
      <c r="Y319" s="2" t="s">
        <v>195</v>
      </c>
      <c r="Z319" s="2" t="s">
        <v>301</v>
      </c>
      <c r="AA319" s="2" t="s">
        <v>197</v>
      </c>
      <c r="AB319" s="2"/>
      <c r="AC319" s="2" t="s">
        <v>261</v>
      </c>
    </row>
    <row r="320" spans="1:29" x14ac:dyDescent="0.25">
      <c r="A320">
        <f t="shared" si="54"/>
        <v>45498</v>
      </c>
      <c r="B320">
        <f t="shared" si="51"/>
        <v>461</v>
      </c>
      <c r="C320" s="27" t="str">
        <f>INDEX(ChartOfAccounts!B:B,MATCH('Xero Demo Data'!B320,ChartOfAccounts!A:A,0))</f>
        <v>Printing &amp; Stationery</v>
      </c>
      <c r="D320" s="25">
        <f t="shared" si="55"/>
        <v>45498</v>
      </c>
      <c r="E320" s="27" t="str">
        <f t="shared" si="52"/>
        <v>JD</v>
      </c>
      <c r="F320" t="str">
        <f t="shared" si="56"/>
        <v>Office Supplies Company</v>
      </c>
      <c r="G320" t="str">
        <f t="shared" si="57"/>
        <v>Office Supplies Company - Misc stationery</v>
      </c>
      <c r="H320" t="str">
        <f t="shared" si="58"/>
        <v>-</v>
      </c>
      <c r="I320" s="26">
        <f t="shared" si="59"/>
        <v>-41</v>
      </c>
      <c r="K320" s="15">
        <v>45498</v>
      </c>
      <c r="L320" s="2" t="s">
        <v>207</v>
      </c>
      <c r="M320" s="2" t="s">
        <v>223</v>
      </c>
      <c r="N320" s="2"/>
      <c r="O320" s="2" t="s">
        <v>303</v>
      </c>
      <c r="P320" s="2"/>
      <c r="Q320" s="2"/>
      <c r="R320" s="16">
        <v>41</v>
      </c>
      <c r="S320" s="16">
        <v>0</v>
      </c>
      <c r="T320" s="16">
        <f>((T319 + R320) - S320)</f>
        <v>571.09</v>
      </c>
      <c r="U320" s="16">
        <v>49.2</v>
      </c>
      <c r="V320" s="16">
        <v>41</v>
      </c>
      <c r="W320" s="16">
        <v>8.1999999999999993</v>
      </c>
      <c r="X320" s="17">
        <v>20</v>
      </c>
      <c r="Y320" s="2" t="s">
        <v>195</v>
      </c>
      <c r="Z320" s="2" t="s">
        <v>301</v>
      </c>
      <c r="AA320" s="2" t="s">
        <v>197</v>
      </c>
      <c r="AB320" s="2"/>
      <c r="AC320" s="2" t="s">
        <v>261</v>
      </c>
    </row>
    <row r="321" spans="1:29" x14ac:dyDescent="0.25">
      <c r="A321" t="str">
        <f t="shared" si="54"/>
        <v/>
      </c>
      <c r="B321">
        <f t="shared" si="51"/>
        <v>0</v>
      </c>
      <c r="C321" s="27" t="e">
        <f>INDEX(ChartOfAccounts!B:B,MATCH('Xero Demo Data'!B321,ChartOfAccounts!A:A,0))</f>
        <v>#N/A</v>
      </c>
      <c r="D321" s="25" t="str">
        <f t="shared" si="55"/>
        <v>Total Printing &amp; Stationery</v>
      </c>
      <c r="E321" s="27" t="str">
        <f t="shared" si="52"/>
        <v>JD</v>
      </c>
      <c r="F321">
        <f t="shared" si="56"/>
        <v>0</v>
      </c>
      <c r="G321">
        <f t="shared" si="57"/>
        <v>0</v>
      </c>
      <c r="H321" t="str">
        <f t="shared" si="58"/>
        <v>-</v>
      </c>
      <c r="I321" s="26">
        <f t="shared" si="59"/>
        <v>-571.09</v>
      </c>
      <c r="K321" s="18" t="s">
        <v>304</v>
      </c>
      <c r="L321" s="18"/>
      <c r="M321" s="18"/>
      <c r="N321" s="18"/>
      <c r="O321" s="18"/>
      <c r="P321" s="18"/>
      <c r="Q321" s="18"/>
      <c r="R321" s="19">
        <f>SUM(R317:R320)</f>
        <v>571.09</v>
      </c>
      <c r="S321" s="19">
        <f>SUM(S317:S320)</f>
        <v>0</v>
      </c>
      <c r="T321" s="19">
        <f>T320</f>
        <v>571.09</v>
      </c>
      <c r="U321" s="19">
        <f>SUM(U317:U320)</f>
        <v>685.31000000000006</v>
      </c>
      <c r="V321" s="19">
        <f>SUM(V317:V320)</f>
        <v>571.09</v>
      </c>
      <c r="W321" s="19">
        <f>SUM(W317:W320)</f>
        <v>114.22000000000001</v>
      </c>
      <c r="X321" s="18"/>
      <c r="Y321" s="18"/>
      <c r="Z321" s="18"/>
      <c r="AA321" s="18"/>
      <c r="AB321" s="18"/>
      <c r="AC321" s="18"/>
    </row>
    <row r="322" spans="1:29" x14ac:dyDescent="0.25">
      <c r="A322" t="str">
        <f t="shared" si="54"/>
        <v/>
      </c>
      <c r="B322">
        <f t="shared" si="51"/>
        <v>0</v>
      </c>
      <c r="C322" s="27" t="e">
        <f>INDEX(ChartOfAccounts!B:B,MATCH('Xero Demo Data'!B322,ChartOfAccounts!A:A,0))</f>
        <v>#N/A</v>
      </c>
      <c r="D322" s="25">
        <f t="shared" si="55"/>
        <v>0</v>
      </c>
      <c r="E322" s="27" t="str">
        <f t="shared" si="52"/>
        <v>JC</v>
      </c>
      <c r="F322">
        <f t="shared" si="56"/>
        <v>0</v>
      </c>
      <c r="G322">
        <f t="shared" si="57"/>
        <v>0</v>
      </c>
      <c r="H322" t="str">
        <f t="shared" si="58"/>
        <v>-</v>
      </c>
      <c r="I322" s="26">
        <f t="shared" si="59"/>
        <v>0</v>
      </c>
    </row>
    <row r="323" spans="1:29" x14ac:dyDescent="0.25">
      <c r="A323" t="str">
        <f t="shared" si="54"/>
        <v/>
      </c>
      <c r="B323">
        <f t="shared" si="51"/>
        <v>0</v>
      </c>
      <c r="C323" s="27" t="e">
        <f>INDEX(ChartOfAccounts!B:B,MATCH('Xero Demo Data'!B323,ChartOfAccounts!A:A,0))</f>
        <v>#N/A</v>
      </c>
      <c r="D323" s="25" t="str">
        <f t="shared" si="55"/>
        <v>Purchases</v>
      </c>
      <c r="E323" s="27" t="str">
        <f t="shared" si="52"/>
        <v>JC</v>
      </c>
      <c r="F323">
        <f t="shared" si="56"/>
        <v>0</v>
      </c>
      <c r="G323">
        <f t="shared" si="57"/>
        <v>0</v>
      </c>
      <c r="H323" t="str">
        <f t="shared" si="58"/>
        <v>-</v>
      </c>
      <c r="I323" s="26">
        <f t="shared" si="59"/>
        <v>0</v>
      </c>
      <c r="K323" s="20" t="s">
        <v>305</v>
      </c>
      <c r="L323" s="20"/>
      <c r="M323" s="20"/>
      <c r="N323" s="20"/>
      <c r="O323" s="20"/>
      <c r="P323" s="20"/>
      <c r="Q323" s="20"/>
      <c r="R323" s="20"/>
      <c r="S323" s="20"/>
      <c r="T323" s="20"/>
      <c r="U323" s="20"/>
      <c r="V323" s="20"/>
      <c r="W323" s="20"/>
      <c r="X323" s="20"/>
      <c r="Y323" s="20"/>
      <c r="Z323" s="20"/>
      <c r="AA323" s="20"/>
      <c r="AB323" s="20"/>
      <c r="AC323" s="20"/>
    </row>
    <row r="324" spans="1:29" x14ac:dyDescent="0.25">
      <c r="A324">
        <f t="shared" si="54"/>
        <v>45492</v>
      </c>
      <c r="B324">
        <f t="shared" si="51"/>
        <v>300</v>
      </c>
      <c r="C324" s="27" t="str">
        <f>INDEX(ChartOfAccounts!B:B,MATCH('Xero Demo Data'!B324,ChartOfAccounts!A:A,0))</f>
        <v>Purchases</v>
      </c>
      <c r="D324" s="25">
        <f t="shared" si="55"/>
        <v>45492</v>
      </c>
      <c r="E324" s="27" t="str">
        <f t="shared" si="52"/>
        <v>JD</v>
      </c>
      <c r="F324" t="str">
        <f t="shared" si="56"/>
        <v>Carlton Functions</v>
      </c>
      <c r="G324" t="str">
        <f t="shared" si="57"/>
        <v>Carlton Functions - Deposit on venue hire for client function</v>
      </c>
      <c r="H324" t="str">
        <f t="shared" si="58"/>
        <v>Dep</v>
      </c>
      <c r="I324" s="26">
        <f t="shared" si="59"/>
        <v>-1250</v>
      </c>
      <c r="K324" s="11">
        <v>45492</v>
      </c>
      <c r="L324" s="12" t="s">
        <v>53</v>
      </c>
      <c r="M324" s="12" t="s">
        <v>103</v>
      </c>
      <c r="N324" s="12"/>
      <c r="O324" s="12" t="s">
        <v>306</v>
      </c>
      <c r="P324" s="12" t="s">
        <v>104</v>
      </c>
      <c r="Q324" s="12" t="s">
        <v>104</v>
      </c>
      <c r="R324" s="13">
        <v>1250</v>
      </c>
      <c r="S324" s="13">
        <v>0</v>
      </c>
      <c r="T324" s="13">
        <f>(R324 - S324)</f>
        <v>1250</v>
      </c>
      <c r="U324" s="13">
        <v>1500</v>
      </c>
      <c r="V324" s="13">
        <v>1250</v>
      </c>
      <c r="W324" s="13">
        <v>250</v>
      </c>
      <c r="X324" s="14">
        <v>20</v>
      </c>
      <c r="Y324" s="12" t="s">
        <v>195</v>
      </c>
      <c r="Z324" s="12" t="s">
        <v>307</v>
      </c>
      <c r="AA324" s="12" t="s">
        <v>197</v>
      </c>
      <c r="AB324" s="12"/>
      <c r="AC324" s="12" t="s">
        <v>198</v>
      </c>
    </row>
    <row r="325" spans="1:29" x14ac:dyDescent="0.25">
      <c r="A325" t="str">
        <f t="shared" si="54"/>
        <v/>
      </c>
      <c r="B325">
        <f t="shared" si="51"/>
        <v>0</v>
      </c>
      <c r="C325" s="27" t="e">
        <f>INDEX(ChartOfAccounts!B:B,MATCH('Xero Demo Data'!B325,ChartOfAccounts!A:A,0))</f>
        <v>#N/A</v>
      </c>
      <c r="D325" s="25" t="str">
        <f t="shared" si="55"/>
        <v>Total Purchases</v>
      </c>
      <c r="E325" s="27" t="str">
        <f t="shared" si="52"/>
        <v>JD</v>
      </c>
      <c r="F325">
        <f t="shared" si="56"/>
        <v>0</v>
      </c>
      <c r="G325">
        <f t="shared" si="57"/>
        <v>0</v>
      </c>
      <c r="H325" t="str">
        <f t="shared" si="58"/>
        <v>-</v>
      </c>
      <c r="I325" s="26">
        <f t="shared" si="59"/>
        <v>-1250</v>
      </c>
      <c r="K325" s="18" t="s">
        <v>308</v>
      </c>
      <c r="L325" s="18"/>
      <c r="M325" s="18"/>
      <c r="N325" s="18"/>
      <c r="O325" s="18"/>
      <c r="P325" s="18"/>
      <c r="Q325" s="18"/>
      <c r="R325" s="19">
        <f t="shared" ref="R325:W325" si="64">R324</f>
        <v>1250</v>
      </c>
      <c r="S325" s="19">
        <f t="shared" si="64"/>
        <v>0</v>
      </c>
      <c r="T325" s="19">
        <f t="shared" si="64"/>
        <v>1250</v>
      </c>
      <c r="U325" s="19">
        <f t="shared" si="64"/>
        <v>1500</v>
      </c>
      <c r="V325" s="19">
        <f t="shared" si="64"/>
        <v>1250</v>
      </c>
      <c r="W325" s="19">
        <f t="shared" si="64"/>
        <v>250</v>
      </c>
      <c r="X325" s="18"/>
      <c r="Y325" s="18"/>
      <c r="Z325" s="18"/>
      <c r="AA325" s="18"/>
      <c r="AB325" s="18"/>
      <c r="AC325" s="18"/>
    </row>
    <row r="326" spans="1:29" x14ac:dyDescent="0.25">
      <c r="A326" t="str">
        <f t="shared" si="54"/>
        <v/>
      </c>
      <c r="B326">
        <f t="shared" si="51"/>
        <v>0</v>
      </c>
      <c r="C326" s="27" t="e">
        <f>INDEX(ChartOfAccounts!B:B,MATCH('Xero Demo Data'!B326,ChartOfAccounts!A:A,0))</f>
        <v>#N/A</v>
      </c>
      <c r="D326" s="25">
        <f t="shared" si="55"/>
        <v>0</v>
      </c>
      <c r="E326" s="27" t="str">
        <f t="shared" si="52"/>
        <v>JC</v>
      </c>
      <c r="F326">
        <f t="shared" si="56"/>
        <v>0</v>
      </c>
      <c r="G326">
        <f t="shared" si="57"/>
        <v>0</v>
      </c>
      <c r="H326" t="str">
        <f t="shared" si="58"/>
        <v>-</v>
      </c>
      <c r="I326" s="26">
        <f t="shared" si="59"/>
        <v>0</v>
      </c>
    </row>
    <row r="327" spans="1:29" x14ac:dyDescent="0.25">
      <c r="A327" t="str">
        <f t="shared" si="54"/>
        <v/>
      </c>
      <c r="B327">
        <f t="shared" si="51"/>
        <v>0</v>
      </c>
      <c r="C327" s="27" t="e">
        <f>INDEX(ChartOfAccounts!B:B,MATCH('Xero Demo Data'!B327,ChartOfAccounts!A:A,0))</f>
        <v>#N/A</v>
      </c>
      <c r="D327" s="25" t="str">
        <f t="shared" si="55"/>
        <v>Rent</v>
      </c>
      <c r="E327" s="27" t="str">
        <f t="shared" si="52"/>
        <v>JC</v>
      </c>
      <c r="F327">
        <f t="shared" si="56"/>
        <v>0</v>
      </c>
      <c r="G327">
        <f t="shared" si="57"/>
        <v>0</v>
      </c>
      <c r="H327" t="str">
        <f t="shared" si="58"/>
        <v>-</v>
      </c>
      <c r="I327" s="26">
        <f t="shared" si="59"/>
        <v>0</v>
      </c>
      <c r="K327" s="20" t="s">
        <v>309</v>
      </c>
      <c r="L327" s="20"/>
      <c r="M327" s="20"/>
      <c r="N327" s="20"/>
      <c r="O327" s="20"/>
      <c r="P327" s="20"/>
      <c r="Q327" s="20"/>
      <c r="R327" s="20"/>
      <c r="S327" s="20"/>
      <c r="T327" s="20"/>
      <c r="U327" s="20"/>
      <c r="V327" s="20"/>
      <c r="W327" s="20"/>
      <c r="X327" s="20"/>
      <c r="Y327" s="20"/>
      <c r="Z327" s="20"/>
      <c r="AA327" s="20"/>
      <c r="AB327" s="20"/>
      <c r="AC327" s="20"/>
    </row>
    <row r="328" spans="1:29" x14ac:dyDescent="0.25">
      <c r="A328">
        <f t="shared" si="54"/>
        <v>45416</v>
      </c>
      <c r="B328">
        <f t="shared" si="51"/>
        <v>469</v>
      </c>
      <c r="C328" s="27" t="str">
        <f>INDEX(ChartOfAccounts!B:B,MATCH('Xero Demo Data'!B328,ChartOfAccounts!A:A,0))</f>
        <v>Rent</v>
      </c>
      <c r="D328" s="25">
        <f t="shared" si="55"/>
        <v>45416</v>
      </c>
      <c r="E328" s="27" t="str">
        <f t="shared" si="52"/>
        <v>JD</v>
      </c>
      <c r="F328" t="str">
        <f t="shared" si="56"/>
        <v>Truxton Property Management</v>
      </c>
      <c r="G328" t="str">
        <f t="shared" si="57"/>
        <v>Truxton Property Management - Monthly rent in advance</v>
      </c>
      <c r="H328" t="str">
        <f t="shared" si="58"/>
        <v>RPT469-1</v>
      </c>
      <c r="I328" s="26">
        <f t="shared" si="59"/>
        <v>-984.38</v>
      </c>
      <c r="K328" s="11">
        <v>45416</v>
      </c>
      <c r="L328" s="12" t="s">
        <v>53</v>
      </c>
      <c r="M328" s="12" t="s">
        <v>65</v>
      </c>
      <c r="N328" s="12"/>
      <c r="O328" s="12" t="s">
        <v>310</v>
      </c>
      <c r="P328" s="12" t="s">
        <v>66</v>
      </c>
      <c r="Q328" s="12" t="s">
        <v>66</v>
      </c>
      <c r="R328" s="13">
        <v>984.38</v>
      </c>
      <c r="S328" s="13">
        <v>0</v>
      </c>
      <c r="T328" s="13">
        <f>(R328 - S328)</f>
        <v>984.38</v>
      </c>
      <c r="U328" s="13">
        <v>1181.25</v>
      </c>
      <c r="V328" s="13">
        <v>984.38</v>
      </c>
      <c r="W328" s="13">
        <v>196.87</v>
      </c>
      <c r="X328" s="14">
        <v>20</v>
      </c>
      <c r="Y328" s="12" t="s">
        <v>195</v>
      </c>
      <c r="Z328" s="12" t="s">
        <v>311</v>
      </c>
      <c r="AA328" s="12" t="s">
        <v>197</v>
      </c>
      <c r="AB328" s="12"/>
      <c r="AC328" s="12" t="s">
        <v>198</v>
      </c>
    </row>
    <row r="329" spans="1:29" x14ac:dyDescent="0.25">
      <c r="A329">
        <f t="shared" si="54"/>
        <v>45447</v>
      </c>
      <c r="B329">
        <f t="shared" si="51"/>
        <v>469</v>
      </c>
      <c r="C329" s="27" t="str">
        <f>INDEX(ChartOfAccounts!B:B,MATCH('Xero Demo Data'!B329,ChartOfAccounts!A:A,0))</f>
        <v>Rent</v>
      </c>
      <c r="D329" s="25">
        <f t="shared" si="55"/>
        <v>45447</v>
      </c>
      <c r="E329" s="27" t="str">
        <f t="shared" si="52"/>
        <v>JD</v>
      </c>
      <c r="F329" t="str">
        <f t="shared" si="56"/>
        <v>Truxton Property Management</v>
      </c>
      <c r="G329" t="str">
        <f t="shared" si="57"/>
        <v>Truxton Property Management - Monthly rent in advance</v>
      </c>
      <c r="H329" t="str">
        <f t="shared" si="58"/>
        <v>RPT469-1</v>
      </c>
      <c r="I329" s="26">
        <f t="shared" si="59"/>
        <v>-984.38</v>
      </c>
      <c r="K329" s="15">
        <v>45447</v>
      </c>
      <c r="L329" s="2" t="s">
        <v>53</v>
      </c>
      <c r="M329" s="2" t="s">
        <v>65</v>
      </c>
      <c r="N329" s="2"/>
      <c r="O329" s="2" t="s">
        <v>310</v>
      </c>
      <c r="P329" s="2" t="s">
        <v>66</v>
      </c>
      <c r="Q329" s="2" t="s">
        <v>66</v>
      </c>
      <c r="R329" s="16">
        <v>984.38</v>
      </c>
      <c r="S329" s="16">
        <v>0</v>
      </c>
      <c r="T329" s="16">
        <f>((T328 + R329) - S329)</f>
        <v>1968.76</v>
      </c>
      <c r="U329" s="16">
        <v>1181.25</v>
      </c>
      <c r="V329" s="16">
        <v>984.38</v>
      </c>
      <c r="W329" s="16">
        <v>196.87</v>
      </c>
      <c r="X329" s="17">
        <v>20</v>
      </c>
      <c r="Y329" s="2" t="s">
        <v>195</v>
      </c>
      <c r="Z329" s="2" t="s">
        <v>311</v>
      </c>
      <c r="AA329" s="2" t="s">
        <v>197</v>
      </c>
      <c r="AB329" s="2"/>
      <c r="AC329" s="2" t="s">
        <v>198</v>
      </c>
    </row>
    <row r="330" spans="1:29" x14ac:dyDescent="0.25">
      <c r="A330">
        <f t="shared" si="54"/>
        <v>45475</v>
      </c>
      <c r="B330">
        <f t="shared" ref="B330:B393" si="65">VALUE(Z330)</f>
        <v>469</v>
      </c>
      <c r="C330" s="27" t="str">
        <f>INDEX(ChartOfAccounts!B:B,MATCH('Xero Demo Data'!B330,ChartOfAccounts!A:A,0))</f>
        <v>Rent</v>
      </c>
      <c r="D330" s="25">
        <f t="shared" si="55"/>
        <v>45475</v>
      </c>
      <c r="E330" s="27" t="str">
        <f t="shared" ref="E330:E393" si="66">IF(R330=0,"JC","JD")</f>
        <v>JD</v>
      </c>
      <c r="F330" t="str">
        <f t="shared" si="56"/>
        <v>Truxton Property Management</v>
      </c>
      <c r="G330" t="str">
        <f t="shared" si="57"/>
        <v>Truxton Property Management - Monthly rent in advance</v>
      </c>
      <c r="H330" t="str">
        <f t="shared" si="58"/>
        <v>RPT469-1</v>
      </c>
      <c r="I330" s="26">
        <f t="shared" si="59"/>
        <v>-984.38</v>
      </c>
      <c r="K330" s="15">
        <v>45475</v>
      </c>
      <c r="L330" s="2" t="s">
        <v>53</v>
      </c>
      <c r="M330" s="2" t="s">
        <v>65</v>
      </c>
      <c r="N330" s="2"/>
      <c r="O330" s="2" t="s">
        <v>310</v>
      </c>
      <c r="P330" s="2" t="s">
        <v>66</v>
      </c>
      <c r="Q330" s="2" t="s">
        <v>66</v>
      </c>
      <c r="R330" s="16">
        <v>984.38</v>
      </c>
      <c r="S330" s="16">
        <v>0</v>
      </c>
      <c r="T330" s="16">
        <f>((T329 + R330) - S330)</f>
        <v>2953.14</v>
      </c>
      <c r="U330" s="16">
        <v>1181.25</v>
      </c>
      <c r="V330" s="16">
        <v>984.38</v>
      </c>
      <c r="W330" s="16">
        <v>196.87</v>
      </c>
      <c r="X330" s="17">
        <v>20</v>
      </c>
      <c r="Y330" s="2" t="s">
        <v>195</v>
      </c>
      <c r="Z330" s="2" t="s">
        <v>311</v>
      </c>
      <c r="AA330" s="2" t="s">
        <v>197</v>
      </c>
      <c r="AB330" s="2"/>
      <c r="AC330" s="2" t="s">
        <v>198</v>
      </c>
    </row>
    <row r="331" spans="1:29" x14ac:dyDescent="0.25">
      <c r="A331" t="str">
        <f t="shared" si="54"/>
        <v/>
      </c>
      <c r="B331">
        <f t="shared" si="65"/>
        <v>0</v>
      </c>
      <c r="C331" s="27" t="e">
        <f>INDEX(ChartOfAccounts!B:B,MATCH('Xero Demo Data'!B331,ChartOfAccounts!A:A,0))</f>
        <v>#N/A</v>
      </c>
      <c r="D331" s="25" t="str">
        <f t="shared" si="55"/>
        <v>Total Rent</v>
      </c>
      <c r="E331" s="27" t="str">
        <f t="shared" si="66"/>
        <v>JD</v>
      </c>
      <c r="F331">
        <f t="shared" si="56"/>
        <v>0</v>
      </c>
      <c r="G331">
        <f t="shared" si="57"/>
        <v>0</v>
      </c>
      <c r="H331" t="str">
        <f t="shared" si="58"/>
        <v>-</v>
      </c>
      <c r="I331" s="26">
        <f t="shared" si="59"/>
        <v>-2953.14</v>
      </c>
      <c r="K331" s="18" t="s">
        <v>312</v>
      </c>
      <c r="L331" s="18"/>
      <c r="M331" s="18"/>
      <c r="N331" s="18"/>
      <c r="O331" s="18"/>
      <c r="P331" s="18"/>
      <c r="Q331" s="18"/>
      <c r="R331" s="19">
        <f>SUM(R328:R330)</f>
        <v>2953.14</v>
      </c>
      <c r="S331" s="19">
        <f>SUM(S328:S330)</f>
        <v>0</v>
      </c>
      <c r="T331" s="19">
        <f>T330</f>
        <v>2953.14</v>
      </c>
      <c r="U331" s="19">
        <f>SUM(U328:U330)</f>
        <v>3543.75</v>
      </c>
      <c r="V331" s="19">
        <f>SUM(V328:V330)</f>
        <v>2953.14</v>
      </c>
      <c r="W331" s="19">
        <f>SUM(W328:W330)</f>
        <v>590.61</v>
      </c>
      <c r="X331" s="18"/>
      <c r="Y331" s="18"/>
      <c r="Z331" s="18"/>
      <c r="AA331" s="18"/>
      <c r="AB331" s="18"/>
      <c r="AC331" s="18"/>
    </row>
    <row r="332" spans="1:29" x14ac:dyDescent="0.25">
      <c r="A332" t="str">
        <f t="shared" si="54"/>
        <v/>
      </c>
      <c r="B332">
        <f t="shared" si="65"/>
        <v>0</v>
      </c>
      <c r="C332" s="27" t="e">
        <f>INDEX(ChartOfAccounts!B:B,MATCH('Xero Demo Data'!B332,ChartOfAccounts!A:A,0))</f>
        <v>#N/A</v>
      </c>
      <c r="D332" s="25">
        <f t="shared" si="55"/>
        <v>0</v>
      </c>
      <c r="E332" s="27" t="str">
        <f t="shared" si="66"/>
        <v>JC</v>
      </c>
      <c r="F332">
        <f t="shared" si="56"/>
        <v>0</v>
      </c>
      <c r="G332">
        <f t="shared" si="57"/>
        <v>0</v>
      </c>
      <c r="H332" t="str">
        <f t="shared" si="58"/>
        <v>-</v>
      </c>
      <c r="I332" s="26">
        <f t="shared" si="59"/>
        <v>0</v>
      </c>
    </row>
    <row r="333" spans="1:29" x14ac:dyDescent="0.25">
      <c r="A333" t="str">
        <f t="shared" si="54"/>
        <v/>
      </c>
      <c r="B333">
        <f t="shared" si="65"/>
        <v>0</v>
      </c>
      <c r="C333" s="27" t="e">
        <f>INDEX(ChartOfAccounts!B:B,MATCH('Xero Demo Data'!B333,ChartOfAccounts!A:A,0))</f>
        <v>#N/A</v>
      </c>
      <c r="D333" s="25" t="str">
        <f t="shared" si="55"/>
        <v>Repairs &amp; Maintenance</v>
      </c>
      <c r="E333" s="27" t="str">
        <f t="shared" si="66"/>
        <v>JC</v>
      </c>
      <c r="F333">
        <f t="shared" si="56"/>
        <v>0</v>
      </c>
      <c r="G333">
        <f t="shared" si="57"/>
        <v>0</v>
      </c>
      <c r="H333" t="str">
        <f t="shared" si="58"/>
        <v>-</v>
      </c>
      <c r="I333" s="26">
        <f t="shared" si="59"/>
        <v>0</v>
      </c>
      <c r="K333" s="20" t="s">
        <v>313</v>
      </c>
      <c r="L333" s="20"/>
      <c r="M333" s="20"/>
      <c r="N333" s="20"/>
      <c r="O333" s="20"/>
      <c r="P333" s="20"/>
      <c r="Q333" s="20"/>
      <c r="R333" s="20"/>
      <c r="S333" s="20"/>
      <c r="T333" s="20"/>
      <c r="U333" s="20"/>
      <c r="V333" s="20"/>
      <c r="W333" s="20"/>
      <c r="X333" s="20"/>
      <c r="Y333" s="20"/>
      <c r="Z333" s="20"/>
      <c r="AA333" s="20"/>
      <c r="AB333" s="20"/>
      <c r="AC333" s="20"/>
    </row>
    <row r="334" spans="1:29" x14ac:dyDescent="0.25">
      <c r="A334">
        <f t="shared" si="54"/>
        <v>45451</v>
      </c>
      <c r="B334">
        <f t="shared" si="65"/>
        <v>473</v>
      </c>
      <c r="C334" s="27" t="str">
        <f>INDEX(ChartOfAccounts!B:B,MATCH('Xero Demo Data'!B334,ChartOfAccounts!A:A,0))</f>
        <v>Repairs &amp; Maintenance</v>
      </c>
      <c r="D334" s="25">
        <f t="shared" si="55"/>
        <v>45451</v>
      </c>
      <c r="E334" s="27" t="str">
        <f t="shared" si="66"/>
        <v>JD</v>
      </c>
      <c r="F334" t="str">
        <f t="shared" si="56"/>
        <v>Central Copiers</v>
      </c>
      <c r="G334" t="str">
        <f t="shared" si="57"/>
        <v>Central Copiers - Photocopier repair &amp; drum replacement</v>
      </c>
      <c r="H334" t="str">
        <f t="shared" si="58"/>
        <v>945-Ocon</v>
      </c>
      <c r="I334" s="26">
        <f t="shared" si="59"/>
        <v>-886.3</v>
      </c>
      <c r="K334" s="11">
        <v>45451</v>
      </c>
      <c r="L334" s="12" t="s">
        <v>53</v>
      </c>
      <c r="M334" s="12" t="s">
        <v>89</v>
      </c>
      <c r="N334" s="12"/>
      <c r="O334" s="12" t="s">
        <v>314</v>
      </c>
      <c r="P334" s="12" t="s">
        <v>90</v>
      </c>
      <c r="Q334" s="12" t="s">
        <v>90</v>
      </c>
      <c r="R334" s="13">
        <v>886.3</v>
      </c>
      <c r="S334" s="13">
        <v>0</v>
      </c>
      <c r="T334" s="13">
        <f>(R334 - S334)</f>
        <v>886.3</v>
      </c>
      <c r="U334" s="13">
        <v>1063.56</v>
      </c>
      <c r="V334" s="13">
        <v>886.3</v>
      </c>
      <c r="W334" s="13">
        <v>177.26</v>
      </c>
      <c r="X334" s="14">
        <v>20</v>
      </c>
      <c r="Y334" s="12" t="s">
        <v>195</v>
      </c>
      <c r="Z334" s="12" t="s">
        <v>315</v>
      </c>
      <c r="AA334" s="12" t="s">
        <v>197</v>
      </c>
      <c r="AB334" s="12" t="s">
        <v>91</v>
      </c>
      <c r="AC334" s="12" t="s">
        <v>198</v>
      </c>
    </row>
    <row r="335" spans="1:29" x14ac:dyDescent="0.25">
      <c r="A335" t="str">
        <f t="shared" si="54"/>
        <v/>
      </c>
      <c r="B335">
        <f t="shared" si="65"/>
        <v>0</v>
      </c>
      <c r="C335" s="27" t="e">
        <f>INDEX(ChartOfAccounts!B:B,MATCH('Xero Demo Data'!B335,ChartOfAccounts!A:A,0))</f>
        <v>#N/A</v>
      </c>
      <c r="D335" s="25" t="str">
        <f t="shared" si="55"/>
        <v>Total Repairs &amp; Maintenance</v>
      </c>
      <c r="E335" s="27" t="str">
        <f t="shared" si="66"/>
        <v>JD</v>
      </c>
      <c r="F335">
        <f t="shared" si="56"/>
        <v>0</v>
      </c>
      <c r="G335">
        <f t="shared" si="57"/>
        <v>0</v>
      </c>
      <c r="H335" t="str">
        <f t="shared" si="58"/>
        <v>-</v>
      </c>
      <c r="I335" s="26">
        <f t="shared" si="59"/>
        <v>-886.3</v>
      </c>
      <c r="K335" s="18" t="s">
        <v>316</v>
      </c>
      <c r="L335" s="18"/>
      <c r="M335" s="18"/>
      <c r="N335" s="18"/>
      <c r="O335" s="18"/>
      <c r="P335" s="18"/>
      <c r="Q335" s="18"/>
      <c r="R335" s="19">
        <f t="shared" ref="R335:W335" si="67">R334</f>
        <v>886.3</v>
      </c>
      <c r="S335" s="19">
        <f t="shared" si="67"/>
        <v>0</v>
      </c>
      <c r="T335" s="19">
        <f t="shared" si="67"/>
        <v>886.3</v>
      </c>
      <c r="U335" s="19">
        <f t="shared" si="67"/>
        <v>1063.56</v>
      </c>
      <c r="V335" s="19">
        <f t="shared" si="67"/>
        <v>886.3</v>
      </c>
      <c r="W335" s="19">
        <f t="shared" si="67"/>
        <v>177.26</v>
      </c>
      <c r="X335" s="18"/>
      <c r="Y335" s="18"/>
      <c r="Z335" s="18"/>
      <c r="AA335" s="18"/>
      <c r="AB335" s="18"/>
      <c r="AC335" s="18"/>
    </row>
    <row r="336" spans="1:29" x14ac:dyDescent="0.25">
      <c r="A336" t="str">
        <f t="shared" si="54"/>
        <v/>
      </c>
      <c r="B336">
        <f t="shared" si="65"/>
        <v>0</v>
      </c>
      <c r="C336" s="27" t="e">
        <f>INDEX(ChartOfAccounts!B:B,MATCH('Xero Demo Data'!B336,ChartOfAccounts!A:A,0))</f>
        <v>#N/A</v>
      </c>
      <c r="D336" s="25">
        <f t="shared" si="55"/>
        <v>0</v>
      </c>
      <c r="E336" s="27" t="str">
        <f t="shared" si="66"/>
        <v>JC</v>
      </c>
      <c r="F336">
        <f t="shared" si="56"/>
        <v>0</v>
      </c>
      <c r="G336">
        <f t="shared" si="57"/>
        <v>0</v>
      </c>
      <c r="H336" t="str">
        <f t="shared" si="58"/>
        <v>-</v>
      </c>
      <c r="I336" s="26">
        <f t="shared" si="59"/>
        <v>0</v>
      </c>
    </row>
    <row r="337" spans="1:29" x14ac:dyDescent="0.25">
      <c r="A337" t="str">
        <f t="shared" ref="A337:A400" si="68">IFERROR(IF(K337=0,"",VALUE(K337)),"")</f>
        <v/>
      </c>
      <c r="B337">
        <f t="shared" si="65"/>
        <v>0</v>
      </c>
      <c r="C337" s="27" t="e">
        <f>INDEX(ChartOfAccounts!B:B,MATCH('Xero Demo Data'!B337,ChartOfAccounts!A:A,0))</f>
        <v>#N/A</v>
      </c>
      <c r="D337" s="25" t="str">
        <f t="shared" ref="D337:D400" si="69">K337</f>
        <v>Retained Earnings</v>
      </c>
      <c r="E337" s="27" t="str">
        <f t="shared" si="66"/>
        <v>JC</v>
      </c>
      <c r="F337">
        <f t="shared" ref="F337:F400" si="70">M337</f>
        <v>0</v>
      </c>
      <c r="G337">
        <f t="shared" ref="G337:G400" si="71">O337</f>
        <v>0</v>
      </c>
      <c r="H337" t="str">
        <f t="shared" ref="H337:H400" si="72">IF(Q337="","-",Q337)</f>
        <v>-</v>
      </c>
      <c r="I337" s="26">
        <f t="shared" ref="I337:I400" si="73">-R337+S337</f>
        <v>0</v>
      </c>
      <c r="K337" s="8" t="s">
        <v>317</v>
      </c>
      <c r="L337" s="8"/>
      <c r="M337" s="8"/>
      <c r="N337" s="8"/>
      <c r="O337" s="8"/>
      <c r="P337" s="8"/>
      <c r="Q337" s="8"/>
      <c r="R337" s="8"/>
      <c r="S337" s="8"/>
      <c r="T337" s="8"/>
      <c r="U337" s="8"/>
      <c r="V337" s="8"/>
      <c r="W337" s="8"/>
      <c r="X337" s="8"/>
      <c r="Y337" s="8"/>
      <c r="Z337" s="8"/>
      <c r="AA337" s="8"/>
      <c r="AB337" s="8"/>
      <c r="AC337" s="8"/>
    </row>
    <row r="338" spans="1:29" x14ac:dyDescent="0.25">
      <c r="A338" t="str">
        <f t="shared" si="68"/>
        <v/>
      </c>
      <c r="B338">
        <f t="shared" si="65"/>
        <v>0</v>
      </c>
      <c r="C338" s="27" t="e">
        <f>INDEX(ChartOfAccounts!B:B,MATCH('Xero Demo Data'!B338,ChartOfAccounts!A:A,0))</f>
        <v>#N/A</v>
      </c>
      <c r="D338" s="25" t="str">
        <f t="shared" si="69"/>
        <v>Opening Balance</v>
      </c>
      <c r="E338" s="27" t="str">
        <f t="shared" si="66"/>
        <v>JC</v>
      </c>
      <c r="F338">
        <f t="shared" si="70"/>
        <v>0</v>
      </c>
      <c r="G338">
        <f t="shared" si="71"/>
        <v>0</v>
      </c>
      <c r="H338" t="str">
        <f t="shared" si="72"/>
        <v>-</v>
      </c>
      <c r="I338" s="26">
        <f t="shared" si="73"/>
        <v>0</v>
      </c>
      <c r="K338" s="9" t="s">
        <v>52</v>
      </c>
      <c r="L338" s="9"/>
      <c r="M338" s="9"/>
      <c r="N338" s="9"/>
      <c r="O338" s="9"/>
      <c r="P338" s="9"/>
      <c r="Q338" s="9"/>
      <c r="R338" s="10">
        <v>0</v>
      </c>
      <c r="S338" s="10">
        <v>0</v>
      </c>
      <c r="T338" s="10">
        <f>(S338 - R338)</f>
        <v>0</v>
      </c>
      <c r="U338" s="10">
        <v>0</v>
      </c>
      <c r="V338" s="10">
        <v>0</v>
      </c>
      <c r="W338" s="10">
        <v>0</v>
      </c>
      <c r="X338" s="9"/>
      <c r="Y338" s="9"/>
      <c r="Z338" s="9"/>
      <c r="AA338" s="9"/>
      <c r="AB338" s="9"/>
      <c r="AC338" s="9"/>
    </row>
    <row r="339" spans="1:29" x14ac:dyDescent="0.25">
      <c r="A339">
        <f t="shared" si="68"/>
        <v>45016</v>
      </c>
      <c r="B339">
        <f t="shared" si="65"/>
        <v>960</v>
      </c>
      <c r="C339" s="27" t="str">
        <f>INDEX(ChartOfAccounts!B:B,MATCH('Xero Demo Data'!B339,ChartOfAccounts!A:A,0))</f>
        <v>Retained Earnings</v>
      </c>
      <c r="D339" s="25">
        <f t="shared" si="69"/>
        <v>45016</v>
      </c>
      <c r="E339" s="27" t="str">
        <f t="shared" si="66"/>
        <v>JC</v>
      </c>
      <c r="F339">
        <f t="shared" si="70"/>
        <v>0</v>
      </c>
      <c r="G339" t="str">
        <f t="shared" si="71"/>
        <v>Net Profit</v>
      </c>
      <c r="H339" t="str">
        <f t="shared" si="72"/>
        <v>-</v>
      </c>
      <c r="I339" s="26">
        <f t="shared" si="73"/>
        <v>0</v>
      </c>
      <c r="K339" s="11">
        <v>45016</v>
      </c>
      <c r="L339" s="12" t="s">
        <v>318</v>
      </c>
      <c r="M339" s="12"/>
      <c r="N339" s="12"/>
      <c r="O339" s="12" t="s">
        <v>319</v>
      </c>
      <c r="P339" s="12"/>
      <c r="Q339" s="12"/>
      <c r="R339" s="13">
        <v>0</v>
      </c>
      <c r="S339" s="13">
        <v>0</v>
      </c>
      <c r="T339" s="13">
        <f>((T338 + S339) - R339)</f>
        <v>0</v>
      </c>
      <c r="U339" s="13">
        <v>0</v>
      </c>
      <c r="V339" s="13">
        <v>0</v>
      </c>
      <c r="W339" s="13">
        <v>0</v>
      </c>
      <c r="X339" s="14">
        <v>0</v>
      </c>
      <c r="Y339" s="12"/>
      <c r="Z339" s="12" t="s">
        <v>320</v>
      </c>
      <c r="AA339" s="12" t="s">
        <v>321</v>
      </c>
      <c r="AB339" s="12"/>
      <c r="AC339" s="12"/>
    </row>
    <row r="340" spans="1:29" x14ac:dyDescent="0.25">
      <c r="A340">
        <f t="shared" si="68"/>
        <v>45382</v>
      </c>
      <c r="B340">
        <f t="shared" si="65"/>
        <v>960</v>
      </c>
      <c r="C340" s="27" t="str">
        <f>INDEX(ChartOfAccounts!B:B,MATCH('Xero Demo Data'!B340,ChartOfAccounts!A:A,0))</f>
        <v>Retained Earnings</v>
      </c>
      <c r="D340" s="25">
        <f t="shared" si="69"/>
        <v>45382</v>
      </c>
      <c r="E340" s="27" t="str">
        <f t="shared" si="66"/>
        <v>JD</v>
      </c>
      <c r="F340">
        <f t="shared" si="70"/>
        <v>0</v>
      </c>
      <c r="G340" t="str">
        <f t="shared" si="71"/>
        <v>Net Loss</v>
      </c>
      <c r="H340" t="str">
        <f t="shared" si="72"/>
        <v>-</v>
      </c>
      <c r="I340" s="26">
        <f t="shared" si="73"/>
        <v>-4759.21</v>
      </c>
      <c r="K340" s="15">
        <v>45382</v>
      </c>
      <c r="L340" s="2" t="s">
        <v>318</v>
      </c>
      <c r="M340" s="2"/>
      <c r="N340" s="2"/>
      <c r="O340" s="2" t="s">
        <v>322</v>
      </c>
      <c r="P340" s="2"/>
      <c r="Q340" s="2"/>
      <c r="R340" s="16">
        <v>4759.21</v>
      </c>
      <c r="S340" s="16">
        <v>0</v>
      </c>
      <c r="T340" s="16">
        <f>((T339 + S340) - R340)</f>
        <v>-4759.21</v>
      </c>
      <c r="U340" s="16">
        <v>-4759.21</v>
      </c>
      <c r="V340" s="16">
        <v>0</v>
      </c>
      <c r="W340" s="16">
        <v>0</v>
      </c>
      <c r="X340" s="17">
        <v>0</v>
      </c>
      <c r="Y340" s="2"/>
      <c r="Z340" s="2" t="s">
        <v>320</v>
      </c>
      <c r="AA340" s="2" t="s">
        <v>321</v>
      </c>
      <c r="AB340" s="2"/>
      <c r="AC340" s="2"/>
    </row>
    <row r="341" spans="1:29" x14ac:dyDescent="0.25">
      <c r="A341" t="str">
        <f t="shared" si="68"/>
        <v/>
      </c>
      <c r="B341">
        <f t="shared" si="65"/>
        <v>0</v>
      </c>
      <c r="C341" s="27" t="e">
        <f>INDEX(ChartOfAccounts!B:B,MATCH('Xero Demo Data'!B341,ChartOfAccounts!A:A,0))</f>
        <v>#N/A</v>
      </c>
      <c r="D341" s="25" t="str">
        <f t="shared" si="69"/>
        <v>Total Retained Earnings</v>
      </c>
      <c r="E341" s="27" t="str">
        <f t="shared" si="66"/>
        <v>JD</v>
      </c>
      <c r="F341">
        <f t="shared" si="70"/>
        <v>0</v>
      </c>
      <c r="G341">
        <f t="shared" si="71"/>
        <v>0</v>
      </c>
      <c r="H341" t="str">
        <f t="shared" si="72"/>
        <v>-</v>
      </c>
      <c r="I341" s="26">
        <f t="shared" si="73"/>
        <v>-4759.21</v>
      </c>
      <c r="K341" s="18" t="s">
        <v>323</v>
      </c>
      <c r="L341" s="18"/>
      <c r="M341" s="18"/>
      <c r="N341" s="18"/>
      <c r="O341" s="18"/>
      <c r="P341" s="18"/>
      <c r="Q341" s="18"/>
      <c r="R341" s="19">
        <f>SUM(R339:R340)</f>
        <v>4759.21</v>
      </c>
      <c r="S341" s="19">
        <f>SUM(S339:S340)</f>
        <v>0</v>
      </c>
      <c r="T341" s="19">
        <f>T340</f>
        <v>-4759.21</v>
      </c>
      <c r="U341" s="19">
        <f>SUM(U339:U340)</f>
        <v>-4759.21</v>
      </c>
      <c r="V341" s="19">
        <f>SUM(V339:V340)</f>
        <v>0</v>
      </c>
      <c r="W341" s="19">
        <f>SUM(W339:W340)</f>
        <v>0</v>
      </c>
      <c r="X341" s="18"/>
      <c r="Y341" s="18"/>
      <c r="Z341" s="18"/>
      <c r="AA341" s="18"/>
      <c r="AB341" s="18"/>
      <c r="AC341" s="18"/>
    </row>
    <row r="342" spans="1:29" x14ac:dyDescent="0.25">
      <c r="A342" t="str">
        <f t="shared" si="68"/>
        <v/>
      </c>
      <c r="B342">
        <f t="shared" si="65"/>
        <v>0</v>
      </c>
      <c r="C342" s="27" t="e">
        <f>INDEX(ChartOfAccounts!B:B,MATCH('Xero Demo Data'!B342,ChartOfAccounts!A:A,0))</f>
        <v>#N/A</v>
      </c>
      <c r="D342" s="25" t="str">
        <f t="shared" si="69"/>
        <v>Closing Balance</v>
      </c>
      <c r="E342" s="27" t="str">
        <f t="shared" si="66"/>
        <v>JD</v>
      </c>
      <c r="F342">
        <f t="shared" si="70"/>
        <v>0</v>
      </c>
      <c r="G342">
        <f t="shared" si="71"/>
        <v>0</v>
      </c>
      <c r="H342" t="str">
        <f t="shared" si="72"/>
        <v>-</v>
      </c>
      <c r="I342" s="26">
        <f t="shared" si="73"/>
        <v>-4759.21</v>
      </c>
      <c r="K342" s="9" t="s">
        <v>110</v>
      </c>
      <c r="L342" s="9"/>
      <c r="M342" s="9"/>
      <c r="N342" s="9"/>
      <c r="O342" s="9"/>
      <c r="P342" s="9"/>
      <c r="Q342" s="9"/>
      <c r="R342" s="10">
        <v>4759.21</v>
      </c>
      <c r="S342" s="10">
        <v>0</v>
      </c>
      <c r="T342" s="10">
        <f>T340</f>
        <v>-4759.21</v>
      </c>
      <c r="U342" s="10">
        <v>0</v>
      </c>
      <c r="V342" s="10">
        <v>0</v>
      </c>
      <c r="W342" s="10">
        <v>0</v>
      </c>
      <c r="X342" s="9"/>
      <c r="Y342" s="9"/>
      <c r="Z342" s="9"/>
      <c r="AA342" s="9"/>
      <c r="AB342" s="9"/>
      <c r="AC342" s="9"/>
    </row>
    <row r="343" spans="1:29" x14ac:dyDescent="0.25">
      <c r="A343" t="str">
        <f t="shared" si="68"/>
        <v/>
      </c>
      <c r="B343">
        <f t="shared" si="65"/>
        <v>0</v>
      </c>
      <c r="C343" s="27" t="e">
        <f>INDEX(ChartOfAccounts!B:B,MATCH('Xero Demo Data'!B343,ChartOfAccounts!A:A,0))</f>
        <v>#N/A</v>
      </c>
      <c r="D343" s="25">
        <f t="shared" si="69"/>
        <v>0</v>
      </c>
      <c r="E343" s="27" t="str">
        <f t="shared" si="66"/>
        <v>JC</v>
      </c>
      <c r="F343">
        <f t="shared" si="70"/>
        <v>0</v>
      </c>
      <c r="G343">
        <f t="shared" si="71"/>
        <v>0</v>
      </c>
      <c r="H343" t="str">
        <f t="shared" si="72"/>
        <v>-</v>
      </c>
      <c r="I343" s="26">
        <f t="shared" si="73"/>
        <v>0</v>
      </c>
    </row>
    <row r="344" spans="1:29" x14ac:dyDescent="0.25">
      <c r="A344" t="str">
        <f t="shared" si="68"/>
        <v/>
      </c>
      <c r="B344">
        <f t="shared" si="65"/>
        <v>0</v>
      </c>
      <c r="C344" s="27" t="e">
        <f>INDEX(ChartOfAccounts!B:B,MATCH('Xero Demo Data'!B344,ChartOfAccounts!A:A,0))</f>
        <v>#N/A</v>
      </c>
      <c r="D344" s="25" t="str">
        <f t="shared" si="69"/>
        <v>Sales</v>
      </c>
      <c r="E344" s="27" t="str">
        <f t="shared" si="66"/>
        <v>JC</v>
      </c>
      <c r="F344">
        <f t="shared" si="70"/>
        <v>0</v>
      </c>
      <c r="G344">
        <f t="shared" si="71"/>
        <v>0</v>
      </c>
      <c r="H344" t="str">
        <f t="shared" si="72"/>
        <v>-</v>
      </c>
      <c r="I344" s="26">
        <f t="shared" si="73"/>
        <v>0</v>
      </c>
      <c r="K344" s="20" t="s">
        <v>324</v>
      </c>
      <c r="L344" s="20"/>
      <c r="M344" s="20"/>
      <c r="N344" s="20"/>
      <c r="O344" s="20"/>
      <c r="P344" s="20"/>
      <c r="Q344" s="20"/>
      <c r="R344" s="20"/>
      <c r="S344" s="20"/>
      <c r="T344" s="20"/>
      <c r="U344" s="20"/>
      <c r="V344" s="20"/>
      <c r="W344" s="20"/>
      <c r="X344" s="20"/>
      <c r="Y344" s="20"/>
      <c r="Z344" s="20"/>
      <c r="AA344" s="20"/>
      <c r="AB344" s="20"/>
      <c r="AC344" s="20"/>
    </row>
    <row r="345" spans="1:29" x14ac:dyDescent="0.25">
      <c r="A345">
        <f t="shared" si="68"/>
        <v>45141</v>
      </c>
      <c r="B345">
        <f t="shared" si="65"/>
        <v>200</v>
      </c>
      <c r="C345" s="27" t="str">
        <f>INDEX(ChartOfAccounts!B:B,MATCH('Xero Demo Data'!B345,ChartOfAccounts!A:A,0))</f>
        <v>Sales</v>
      </c>
      <c r="D345" s="25">
        <f t="shared" si="69"/>
        <v>45141</v>
      </c>
      <c r="E345" s="27" t="str">
        <f t="shared" si="66"/>
        <v>JC</v>
      </c>
      <c r="F345" t="str">
        <f t="shared" si="70"/>
        <v>Ridgeway University</v>
      </c>
      <c r="G345" t="str">
        <f t="shared" si="71"/>
        <v>Ridgeway University - Retainer for consulting work</v>
      </c>
      <c r="H345" t="str">
        <f t="shared" si="72"/>
        <v>RPT200-1</v>
      </c>
      <c r="I345" s="26">
        <f t="shared" si="73"/>
        <v>416.67</v>
      </c>
      <c r="K345" s="11">
        <v>45141</v>
      </c>
      <c r="L345" s="12" t="s">
        <v>112</v>
      </c>
      <c r="M345" s="12" t="s">
        <v>119</v>
      </c>
      <c r="N345" s="12" t="s">
        <v>120</v>
      </c>
      <c r="O345" s="12" t="s">
        <v>20</v>
      </c>
      <c r="P345" s="12" t="s">
        <v>121</v>
      </c>
      <c r="Q345" s="12" t="s">
        <v>122</v>
      </c>
      <c r="R345" s="13">
        <v>0</v>
      </c>
      <c r="S345" s="13">
        <v>416.67</v>
      </c>
      <c r="T345" s="13">
        <f>(S345 - R345)</f>
        <v>416.67</v>
      </c>
      <c r="U345" s="13">
        <v>500</v>
      </c>
      <c r="V345" s="13">
        <v>416.67</v>
      </c>
      <c r="W345" s="13">
        <v>83.33</v>
      </c>
      <c r="X345" s="14">
        <v>20</v>
      </c>
      <c r="Y345" s="12" t="s">
        <v>294</v>
      </c>
      <c r="Z345" s="12" t="s">
        <v>325</v>
      </c>
      <c r="AA345" s="12" t="s">
        <v>296</v>
      </c>
      <c r="AB345" s="12"/>
      <c r="AC345" s="12" t="s">
        <v>297</v>
      </c>
    </row>
    <row r="346" spans="1:29" x14ac:dyDescent="0.25">
      <c r="A346">
        <f t="shared" si="68"/>
        <v>45171</v>
      </c>
      <c r="B346">
        <f t="shared" si="65"/>
        <v>200</v>
      </c>
      <c r="C346" s="27" t="str">
        <f>INDEX(ChartOfAccounts!B:B,MATCH('Xero Demo Data'!B346,ChartOfAccounts!A:A,0))</f>
        <v>Sales</v>
      </c>
      <c r="D346" s="25">
        <f t="shared" si="69"/>
        <v>45171</v>
      </c>
      <c r="E346" s="27" t="str">
        <f t="shared" si="66"/>
        <v>JC</v>
      </c>
      <c r="F346" t="str">
        <f t="shared" si="70"/>
        <v>Ridgeway University</v>
      </c>
      <c r="G346" t="str">
        <f t="shared" si="71"/>
        <v>Ridgeway University - Retainer for consulting work</v>
      </c>
      <c r="H346" t="str">
        <f t="shared" si="72"/>
        <v>RPT200-1</v>
      </c>
      <c r="I346" s="26">
        <f t="shared" si="73"/>
        <v>416.67</v>
      </c>
      <c r="K346" s="15">
        <v>45171</v>
      </c>
      <c r="L346" s="2" t="s">
        <v>112</v>
      </c>
      <c r="M346" s="2" t="s">
        <v>119</v>
      </c>
      <c r="N346" s="2" t="s">
        <v>120</v>
      </c>
      <c r="O346" s="2" t="s">
        <v>20</v>
      </c>
      <c r="P346" s="2" t="s">
        <v>127</v>
      </c>
      <c r="Q346" s="2" t="s">
        <v>122</v>
      </c>
      <c r="R346" s="16">
        <v>0</v>
      </c>
      <c r="S346" s="16">
        <v>416.67</v>
      </c>
      <c r="T346" s="16">
        <f t="shared" ref="T346:T391" si="74">((T345 + S346) - R346)</f>
        <v>833.34</v>
      </c>
      <c r="U346" s="16">
        <v>500</v>
      </c>
      <c r="V346" s="16">
        <v>416.67</v>
      </c>
      <c r="W346" s="16">
        <v>83.33</v>
      </c>
      <c r="X346" s="17">
        <v>20</v>
      </c>
      <c r="Y346" s="2" t="s">
        <v>294</v>
      </c>
      <c r="Z346" s="2" t="s">
        <v>325</v>
      </c>
      <c r="AA346" s="2" t="s">
        <v>296</v>
      </c>
      <c r="AB346" s="2"/>
      <c r="AC346" s="2" t="s">
        <v>297</v>
      </c>
    </row>
    <row r="347" spans="1:29" x14ac:dyDescent="0.25">
      <c r="A347">
        <f t="shared" si="68"/>
        <v>45202</v>
      </c>
      <c r="B347">
        <f t="shared" si="65"/>
        <v>200</v>
      </c>
      <c r="C347" s="27" t="str">
        <f>INDEX(ChartOfAccounts!B:B,MATCH('Xero Demo Data'!B347,ChartOfAccounts!A:A,0))</f>
        <v>Sales</v>
      </c>
      <c r="D347" s="25">
        <f t="shared" si="69"/>
        <v>45202</v>
      </c>
      <c r="E347" s="27" t="str">
        <f t="shared" si="66"/>
        <v>JC</v>
      </c>
      <c r="F347" t="str">
        <f t="shared" si="70"/>
        <v>Ridgeway University</v>
      </c>
      <c r="G347" t="str">
        <f t="shared" si="71"/>
        <v>Ridgeway University - Retainer for consulting work</v>
      </c>
      <c r="H347" t="str">
        <f t="shared" si="72"/>
        <v>RPT200-1</v>
      </c>
      <c r="I347" s="26">
        <f t="shared" si="73"/>
        <v>416.67</v>
      </c>
      <c r="K347" s="15">
        <v>45202</v>
      </c>
      <c r="L347" s="2" t="s">
        <v>112</v>
      </c>
      <c r="M347" s="2" t="s">
        <v>119</v>
      </c>
      <c r="N347" s="2" t="s">
        <v>120</v>
      </c>
      <c r="O347" s="2" t="s">
        <v>20</v>
      </c>
      <c r="P347" s="2" t="s">
        <v>128</v>
      </c>
      <c r="Q347" s="2" t="s">
        <v>122</v>
      </c>
      <c r="R347" s="16">
        <v>0</v>
      </c>
      <c r="S347" s="16">
        <v>416.67</v>
      </c>
      <c r="T347" s="16">
        <f t="shared" si="74"/>
        <v>1250.01</v>
      </c>
      <c r="U347" s="16">
        <v>500</v>
      </c>
      <c r="V347" s="16">
        <v>416.67</v>
      </c>
      <c r="W347" s="16">
        <v>83.33</v>
      </c>
      <c r="X347" s="17">
        <v>20</v>
      </c>
      <c r="Y347" s="2" t="s">
        <v>294</v>
      </c>
      <c r="Z347" s="2" t="s">
        <v>325</v>
      </c>
      <c r="AA347" s="2" t="s">
        <v>296</v>
      </c>
      <c r="AB347" s="2"/>
      <c r="AC347" s="2" t="s">
        <v>297</v>
      </c>
    </row>
    <row r="348" spans="1:29" x14ac:dyDescent="0.25">
      <c r="A348">
        <f t="shared" si="68"/>
        <v>45232</v>
      </c>
      <c r="B348">
        <f t="shared" si="65"/>
        <v>200</v>
      </c>
      <c r="C348" s="27" t="str">
        <f>INDEX(ChartOfAccounts!B:B,MATCH('Xero Demo Data'!B348,ChartOfAccounts!A:A,0))</f>
        <v>Sales</v>
      </c>
      <c r="D348" s="25">
        <f t="shared" si="69"/>
        <v>45232</v>
      </c>
      <c r="E348" s="27" t="str">
        <f t="shared" si="66"/>
        <v>JC</v>
      </c>
      <c r="F348" t="str">
        <f t="shared" si="70"/>
        <v>Ridgeway University</v>
      </c>
      <c r="G348" t="str">
        <f t="shared" si="71"/>
        <v>Ridgeway University - Retainer for consulting work</v>
      </c>
      <c r="H348" t="str">
        <f t="shared" si="72"/>
        <v>RPT200-1</v>
      </c>
      <c r="I348" s="26">
        <f t="shared" si="73"/>
        <v>416.67</v>
      </c>
      <c r="K348" s="15">
        <v>45232</v>
      </c>
      <c r="L348" s="2" t="s">
        <v>112</v>
      </c>
      <c r="M348" s="2" t="s">
        <v>119</v>
      </c>
      <c r="N348" s="2" t="s">
        <v>120</v>
      </c>
      <c r="O348" s="2" t="s">
        <v>20</v>
      </c>
      <c r="P348" s="2" t="s">
        <v>129</v>
      </c>
      <c r="Q348" s="2" t="s">
        <v>122</v>
      </c>
      <c r="R348" s="16">
        <v>0</v>
      </c>
      <c r="S348" s="16">
        <v>416.67</v>
      </c>
      <c r="T348" s="16">
        <f t="shared" si="74"/>
        <v>1666.68</v>
      </c>
      <c r="U348" s="16">
        <v>500</v>
      </c>
      <c r="V348" s="16">
        <v>416.67</v>
      </c>
      <c r="W348" s="16">
        <v>83.33</v>
      </c>
      <c r="X348" s="17">
        <v>20</v>
      </c>
      <c r="Y348" s="2" t="s">
        <v>294</v>
      </c>
      <c r="Z348" s="2" t="s">
        <v>325</v>
      </c>
      <c r="AA348" s="2" t="s">
        <v>296</v>
      </c>
      <c r="AB348" s="2"/>
      <c r="AC348" s="2" t="s">
        <v>297</v>
      </c>
    </row>
    <row r="349" spans="1:29" x14ac:dyDescent="0.25">
      <c r="A349">
        <f t="shared" si="68"/>
        <v>45232</v>
      </c>
      <c r="B349">
        <f t="shared" si="65"/>
        <v>200</v>
      </c>
      <c r="C349" s="27" t="str">
        <f>INDEX(ChartOfAccounts!B:B,MATCH('Xero Demo Data'!B349,ChartOfAccounts!A:A,0))</f>
        <v>Sales</v>
      </c>
      <c r="D349" s="25">
        <f t="shared" si="69"/>
        <v>45232</v>
      </c>
      <c r="E349" s="27" t="str">
        <f t="shared" si="66"/>
        <v>JC</v>
      </c>
      <c r="F349" t="str">
        <f t="shared" si="70"/>
        <v>Ridgeway University</v>
      </c>
      <c r="G349" t="str">
        <f t="shared" si="71"/>
        <v>Ridgeway University - Half day training - Microsoft Office</v>
      </c>
      <c r="H349" t="str">
        <f t="shared" si="72"/>
        <v>RPT200-1</v>
      </c>
      <c r="I349" s="26">
        <f t="shared" si="73"/>
        <v>416.67</v>
      </c>
      <c r="K349" s="15">
        <v>45232</v>
      </c>
      <c r="L349" s="2" t="s">
        <v>112</v>
      </c>
      <c r="M349" s="2" t="s">
        <v>119</v>
      </c>
      <c r="N349" s="2" t="s">
        <v>120</v>
      </c>
      <c r="O349" s="2" t="s">
        <v>326</v>
      </c>
      <c r="P349" s="2" t="s">
        <v>129</v>
      </c>
      <c r="Q349" s="2" t="s">
        <v>122</v>
      </c>
      <c r="R349" s="16">
        <v>0</v>
      </c>
      <c r="S349" s="16">
        <v>416.67</v>
      </c>
      <c r="T349" s="16">
        <f t="shared" si="74"/>
        <v>2083.35</v>
      </c>
      <c r="U349" s="16">
        <v>500</v>
      </c>
      <c r="V349" s="16">
        <v>416.67</v>
      </c>
      <c r="W349" s="16">
        <v>83.33</v>
      </c>
      <c r="X349" s="17">
        <v>20</v>
      </c>
      <c r="Y349" s="2" t="s">
        <v>294</v>
      </c>
      <c r="Z349" s="2" t="s">
        <v>325</v>
      </c>
      <c r="AA349" s="2" t="s">
        <v>296</v>
      </c>
      <c r="AB349" s="2"/>
      <c r="AC349" s="2" t="s">
        <v>297</v>
      </c>
    </row>
    <row r="350" spans="1:29" x14ac:dyDescent="0.25">
      <c r="A350">
        <f t="shared" si="68"/>
        <v>45263</v>
      </c>
      <c r="B350">
        <f t="shared" si="65"/>
        <v>200</v>
      </c>
      <c r="C350" s="27" t="str">
        <f>INDEX(ChartOfAccounts!B:B,MATCH('Xero Demo Data'!B350,ChartOfAccounts!A:A,0))</f>
        <v>Sales</v>
      </c>
      <c r="D350" s="25">
        <f t="shared" si="69"/>
        <v>45263</v>
      </c>
      <c r="E350" s="27" t="str">
        <f t="shared" si="66"/>
        <v>JC</v>
      </c>
      <c r="F350" t="str">
        <f t="shared" si="70"/>
        <v>Ridgeway University</v>
      </c>
      <c r="G350" t="str">
        <f t="shared" si="71"/>
        <v>Ridgeway University - Retainer for consulting work</v>
      </c>
      <c r="H350" t="str">
        <f t="shared" si="72"/>
        <v>RPT200-1</v>
      </c>
      <c r="I350" s="26">
        <f t="shared" si="73"/>
        <v>416.67</v>
      </c>
      <c r="K350" s="15">
        <v>45263</v>
      </c>
      <c r="L350" s="2" t="s">
        <v>112</v>
      </c>
      <c r="M350" s="2" t="s">
        <v>119</v>
      </c>
      <c r="N350" s="2" t="s">
        <v>120</v>
      </c>
      <c r="O350" s="2" t="s">
        <v>20</v>
      </c>
      <c r="P350" s="2" t="s">
        <v>130</v>
      </c>
      <c r="Q350" s="2" t="s">
        <v>122</v>
      </c>
      <c r="R350" s="16">
        <v>0</v>
      </c>
      <c r="S350" s="16">
        <v>416.67</v>
      </c>
      <c r="T350" s="16">
        <f t="shared" si="74"/>
        <v>2500.02</v>
      </c>
      <c r="U350" s="16">
        <v>500</v>
      </c>
      <c r="V350" s="16">
        <v>416.67</v>
      </c>
      <c r="W350" s="16">
        <v>83.33</v>
      </c>
      <c r="X350" s="17">
        <v>20</v>
      </c>
      <c r="Y350" s="2" t="s">
        <v>294</v>
      </c>
      <c r="Z350" s="2" t="s">
        <v>325</v>
      </c>
      <c r="AA350" s="2" t="s">
        <v>296</v>
      </c>
      <c r="AB350" s="2"/>
      <c r="AC350" s="2" t="s">
        <v>297</v>
      </c>
    </row>
    <row r="351" spans="1:29" x14ac:dyDescent="0.25">
      <c r="A351">
        <f t="shared" si="68"/>
        <v>45294</v>
      </c>
      <c r="B351">
        <f t="shared" si="65"/>
        <v>200</v>
      </c>
      <c r="C351" s="27" t="str">
        <f>INDEX(ChartOfAccounts!B:B,MATCH('Xero Demo Data'!B351,ChartOfAccounts!A:A,0))</f>
        <v>Sales</v>
      </c>
      <c r="D351" s="25">
        <f t="shared" si="69"/>
        <v>45294</v>
      </c>
      <c r="E351" s="27" t="str">
        <f t="shared" si="66"/>
        <v>JC</v>
      </c>
      <c r="F351" t="str">
        <f t="shared" si="70"/>
        <v>Ridgeway University</v>
      </c>
      <c r="G351" t="str">
        <f t="shared" si="71"/>
        <v>Ridgeway University - Retainer for consulting work</v>
      </c>
      <c r="H351" t="str">
        <f t="shared" si="72"/>
        <v>RPT200-1</v>
      </c>
      <c r="I351" s="26">
        <f t="shared" si="73"/>
        <v>416.67</v>
      </c>
      <c r="K351" s="15">
        <v>45294</v>
      </c>
      <c r="L351" s="2" t="s">
        <v>112</v>
      </c>
      <c r="M351" s="2" t="s">
        <v>119</v>
      </c>
      <c r="N351" s="2" t="s">
        <v>120</v>
      </c>
      <c r="O351" s="2" t="s">
        <v>20</v>
      </c>
      <c r="P351" s="2" t="s">
        <v>131</v>
      </c>
      <c r="Q351" s="2" t="s">
        <v>122</v>
      </c>
      <c r="R351" s="16">
        <v>0</v>
      </c>
      <c r="S351" s="16">
        <v>416.67</v>
      </c>
      <c r="T351" s="16">
        <f t="shared" si="74"/>
        <v>2916.69</v>
      </c>
      <c r="U351" s="16">
        <v>500</v>
      </c>
      <c r="V351" s="16">
        <v>416.67</v>
      </c>
      <c r="W351" s="16">
        <v>83.33</v>
      </c>
      <c r="X351" s="17">
        <v>20</v>
      </c>
      <c r="Y351" s="2" t="s">
        <v>294</v>
      </c>
      <c r="Z351" s="2" t="s">
        <v>325</v>
      </c>
      <c r="AA351" s="2" t="s">
        <v>296</v>
      </c>
      <c r="AB351" s="2"/>
      <c r="AC351" s="2" t="s">
        <v>297</v>
      </c>
    </row>
    <row r="352" spans="1:29" x14ac:dyDescent="0.25">
      <c r="A352">
        <f t="shared" si="68"/>
        <v>45324</v>
      </c>
      <c r="B352">
        <f t="shared" si="65"/>
        <v>200</v>
      </c>
      <c r="C352" s="27" t="str">
        <f>INDEX(ChartOfAccounts!B:B,MATCH('Xero Demo Data'!B352,ChartOfAccounts!A:A,0))</f>
        <v>Sales</v>
      </c>
      <c r="D352" s="25">
        <f t="shared" si="69"/>
        <v>45324</v>
      </c>
      <c r="E352" s="27" t="str">
        <f t="shared" si="66"/>
        <v>JC</v>
      </c>
      <c r="F352" t="str">
        <f t="shared" si="70"/>
        <v>Ridgeway University</v>
      </c>
      <c r="G352" t="str">
        <f t="shared" si="71"/>
        <v>Ridgeway University - Onsite project management p/hr</v>
      </c>
      <c r="H352" t="str">
        <f t="shared" si="72"/>
        <v>RPT200-1</v>
      </c>
      <c r="I352" s="26">
        <f t="shared" si="73"/>
        <v>833.33</v>
      </c>
      <c r="K352" s="15">
        <v>45324</v>
      </c>
      <c r="L352" s="2" t="s">
        <v>112</v>
      </c>
      <c r="M352" s="2" t="s">
        <v>119</v>
      </c>
      <c r="N352" s="2" t="s">
        <v>120</v>
      </c>
      <c r="O352" s="2" t="s">
        <v>327</v>
      </c>
      <c r="P352" s="2" t="s">
        <v>132</v>
      </c>
      <c r="Q352" s="2" t="s">
        <v>122</v>
      </c>
      <c r="R352" s="16">
        <v>0</v>
      </c>
      <c r="S352" s="16">
        <v>833.33</v>
      </c>
      <c r="T352" s="16">
        <f t="shared" si="74"/>
        <v>3750.02</v>
      </c>
      <c r="U352" s="16">
        <v>1000</v>
      </c>
      <c r="V352" s="16">
        <v>833.33</v>
      </c>
      <c r="W352" s="16">
        <v>166.67</v>
      </c>
      <c r="X352" s="17">
        <v>20</v>
      </c>
      <c r="Y352" s="2" t="s">
        <v>294</v>
      </c>
      <c r="Z352" s="2" t="s">
        <v>325</v>
      </c>
      <c r="AA352" s="2" t="s">
        <v>296</v>
      </c>
      <c r="AB352" s="2" t="s">
        <v>142</v>
      </c>
      <c r="AC352" s="2" t="s">
        <v>297</v>
      </c>
    </row>
    <row r="353" spans="1:29" x14ac:dyDescent="0.25">
      <c r="A353">
        <f t="shared" si="68"/>
        <v>45324</v>
      </c>
      <c r="B353">
        <f t="shared" si="65"/>
        <v>200</v>
      </c>
      <c r="C353" s="27" t="str">
        <f>INDEX(ChartOfAccounts!B:B,MATCH('Xero Demo Data'!B353,ChartOfAccounts!A:A,0))</f>
        <v>Sales</v>
      </c>
      <c r="D353" s="25">
        <f t="shared" si="69"/>
        <v>45324</v>
      </c>
      <c r="E353" s="27" t="str">
        <f t="shared" si="66"/>
        <v>JC</v>
      </c>
      <c r="F353" t="str">
        <f t="shared" si="70"/>
        <v>Ridgeway University</v>
      </c>
      <c r="G353" t="str">
        <f t="shared" si="71"/>
        <v>Ridgeway University - Retainer for consulting work</v>
      </c>
      <c r="H353" t="str">
        <f t="shared" si="72"/>
        <v>RPT200-1</v>
      </c>
      <c r="I353" s="26">
        <f t="shared" si="73"/>
        <v>416.67</v>
      </c>
      <c r="K353" s="15">
        <v>45324</v>
      </c>
      <c r="L353" s="2" t="s">
        <v>112</v>
      </c>
      <c r="M353" s="2" t="s">
        <v>119</v>
      </c>
      <c r="N353" s="2" t="s">
        <v>120</v>
      </c>
      <c r="O353" s="2" t="s">
        <v>20</v>
      </c>
      <c r="P353" s="2" t="s">
        <v>132</v>
      </c>
      <c r="Q353" s="2" t="s">
        <v>122</v>
      </c>
      <c r="R353" s="16">
        <v>0</v>
      </c>
      <c r="S353" s="16">
        <v>416.67</v>
      </c>
      <c r="T353" s="16">
        <f t="shared" si="74"/>
        <v>4166.6899999999996</v>
      </c>
      <c r="U353" s="16">
        <v>500</v>
      </c>
      <c r="V353" s="16">
        <v>416.67</v>
      </c>
      <c r="W353" s="16">
        <v>83.33</v>
      </c>
      <c r="X353" s="17">
        <v>20</v>
      </c>
      <c r="Y353" s="2" t="s">
        <v>294</v>
      </c>
      <c r="Z353" s="2" t="s">
        <v>325</v>
      </c>
      <c r="AA353" s="2" t="s">
        <v>296</v>
      </c>
      <c r="AB353" s="2"/>
      <c r="AC353" s="2" t="s">
        <v>297</v>
      </c>
    </row>
    <row r="354" spans="1:29" x14ac:dyDescent="0.25">
      <c r="A354">
        <f t="shared" si="68"/>
        <v>45355</v>
      </c>
      <c r="B354">
        <f t="shared" si="65"/>
        <v>200</v>
      </c>
      <c r="C354" s="27" t="str">
        <f>INDEX(ChartOfAccounts!B:B,MATCH('Xero Demo Data'!B354,ChartOfAccounts!A:A,0))</f>
        <v>Sales</v>
      </c>
      <c r="D354" s="25">
        <f t="shared" si="69"/>
        <v>45355</v>
      </c>
      <c r="E354" s="27" t="str">
        <f t="shared" si="66"/>
        <v>JC</v>
      </c>
      <c r="F354" t="str">
        <f t="shared" si="70"/>
        <v>Ridgeway University</v>
      </c>
      <c r="G354" t="str">
        <f t="shared" si="71"/>
        <v>Ridgeway University - Retainer for consulting work</v>
      </c>
      <c r="H354" t="str">
        <f t="shared" si="72"/>
        <v>RPT200-1</v>
      </c>
      <c r="I354" s="26">
        <f t="shared" si="73"/>
        <v>416.67</v>
      </c>
      <c r="K354" s="15">
        <v>45355</v>
      </c>
      <c r="L354" s="2" t="s">
        <v>112</v>
      </c>
      <c r="M354" s="2" t="s">
        <v>119</v>
      </c>
      <c r="N354" s="2" t="s">
        <v>120</v>
      </c>
      <c r="O354" s="2" t="s">
        <v>20</v>
      </c>
      <c r="P354" s="2" t="s">
        <v>134</v>
      </c>
      <c r="Q354" s="2" t="s">
        <v>122</v>
      </c>
      <c r="R354" s="16">
        <v>0</v>
      </c>
      <c r="S354" s="16">
        <v>416.67</v>
      </c>
      <c r="T354" s="16">
        <f t="shared" si="74"/>
        <v>4583.3599999999997</v>
      </c>
      <c r="U354" s="16">
        <v>500</v>
      </c>
      <c r="V354" s="16">
        <v>416.67</v>
      </c>
      <c r="W354" s="16">
        <v>83.33</v>
      </c>
      <c r="X354" s="17">
        <v>20</v>
      </c>
      <c r="Y354" s="2" t="s">
        <v>294</v>
      </c>
      <c r="Z354" s="2" t="s">
        <v>325</v>
      </c>
      <c r="AA354" s="2" t="s">
        <v>296</v>
      </c>
      <c r="AB354" s="2"/>
      <c r="AC354" s="2" t="s">
        <v>297</v>
      </c>
    </row>
    <row r="355" spans="1:29" x14ac:dyDescent="0.25">
      <c r="A355">
        <f t="shared" si="68"/>
        <v>45385</v>
      </c>
      <c r="B355">
        <f t="shared" si="65"/>
        <v>200</v>
      </c>
      <c r="C355" s="27" t="str">
        <f>INDEX(ChartOfAccounts!B:B,MATCH('Xero Demo Data'!B355,ChartOfAccounts!A:A,0))</f>
        <v>Sales</v>
      </c>
      <c r="D355" s="25">
        <f t="shared" si="69"/>
        <v>45385</v>
      </c>
      <c r="E355" s="27" t="str">
        <f t="shared" si="66"/>
        <v>JC</v>
      </c>
      <c r="F355" t="str">
        <f t="shared" si="70"/>
        <v>Ridgeway University</v>
      </c>
      <c r="G355" t="str">
        <f t="shared" si="71"/>
        <v>Ridgeway University - Onsite project management p/hr</v>
      </c>
      <c r="H355" t="str">
        <f t="shared" si="72"/>
        <v>RPT200-1</v>
      </c>
      <c r="I355" s="26">
        <f t="shared" si="73"/>
        <v>583.33000000000004</v>
      </c>
      <c r="K355" s="15">
        <v>45385</v>
      </c>
      <c r="L355" s="2" t="s">
        <v>112</v>
      </c>
      <c r="M355" s="2" t="s">
        <v>119</v>
      </c>
      <c r="N355" s="2" t="s">
        <v>120</v>
      </c>
      <c r="O355" s="2" t="s">
        <v>327</v>
      </c>
      <c r="P355" s="2" t="s">
        <v>135</v>
      </c>
      <c r="Q355" s="2" t="s">
        <v>122</v>
      </c>
      <c r="R355" s="16">
        <v>0</v>
      </c>
      <c r="S355" s="16">
        <v>583.33000000000004</v>
      </c>
      <c r="T355" s="16">
        <f t="shared" si="74"/>
        <v>5166.6899999999996</v>
      </c>
      <c r="U355" s="16">
        <v>700</v>
      </c>
      <c r="V355" s="16">
        <v>583.33000000000004</v>
      </c>
      <c r="W355" s="16">
        <v>116.67</v>
      </c>
      <c r="X355" s="17">
        <v>20</v>
      </c>
      <c r="Y355" s="2" t="s">
        <v>294</v>
      </c>
      <c r="Z355" s="2" t="s">
        <v>325</v>
      </c>
      <c r="AA355" s="2" t="s">
        <v>296</v>
      </c>
      <c r="AB355" s="2" t="s">
        <v>142</v>
      </c>
      <c r="AC355" s="2" t="s">
        <v>297</v>
      </c>
    </row>
    <row r="356" spans="1:29" x14ac:dyDescent="0.25">
      <c r="A356">
        <f t="shared" si="68"/>
        <v>45385</v>
      </c>
      <c r="B356">
        <f t="shared" si="65"/>
        <v>200</v>
      </c>
      <c r="C356" s="27" t="str">
        <f>INDEX(ChartOfAccounts!B:B,MATCH('Xero Demo Data'!B356,ChartOfAccounts!A:A,0))</f>
        <v>Sales</v>
      </c>
      <c r="D356" s="25">
        <f t="shared" si="69"/>
        <v>45385</v>
      </c>
      <c r="E356" s="27" t="str">
        <f t="shared" si="66"/>
        <v>JC</v>
      </c>
      <c r="F356" t="str">
        <f t="shared" si="70"/>
        <v>Ridgeway University</v>
      </c>
      <c r="G356" t="str">
        <f t="shared" si="71"/>
        <v>Ridgeway University - Retainer for consulting work</v>
      </c>
      <c r="H356" t="str">
        <f t="shared" si="72"/>
        <v>RPT200-1</v>
      </c>
      <c r="I356" s="26">
        <f t="shared" si="73"/>
        <v>416.67</v>
      </c>
      <c r="K356" s="15">
        <v>45385</v>
      </c>
      <c r="L356" s="2" t="s">
        <v>112</v>
      </c>
      <c r="M356" s="2" t="s">
        <v>119</v>
      </c>
      <c r="N356" s="2" t="s">
        <v>120</v>
      </c>
      <c r="O356" s="2" t="s">
        <v>20</v>
      </c>
      <c r="P356" s="2" t="s">
        <v>135</v>
      </c>
      <c r="Q356" s="2" t="s">
        <v>122</v>
      </c>
      <c r="R356" s="16">
        <v>0</v>
      </c>
      <c r="S356" s="16">
        <v>416.67</v>
      </c>
      <c r="T356" s="16">
        <f t="shared" si="74"/>
        <v>5583.36</v>
      </c>
      <c r="U356" s="16">
        <v>500</v>
      </c>
      <c r="V356" s="16">
        <v>416.67</v>
      </c>
      <c r="W356" s="16">
        <v>83.33</v>
      </c>
      <c r="X356" s="17">
        <v>20</v>
      </c>
      <c r="Y356" s="2" t="s">
        <v>294</v>
      </c>
      <c r="Z356" s="2" t="s">
        <v>325</v>
      </c>
      <c r="AA356" s="2" t="s">
        <v>296</v>
      </c>
      <c r="AB356" s="2"/>
      <c r="AC356" s="2" t="s">
        <v>297</v>
      </c>
    </row>
    <row r="357" spans="1:29" x14ac:dyDescent="0.25">
      <c r="A357">
        <f t="shared" si="68"/>
        <v>45416</v>
      </c>
      <c r="B357">
        <f t="shared" si="65"/>
        <v>200</v>
      </c>
      <c r="C357" s="27" t="str">
        <f>INDEX(ChartOfAccounts!B:B,MATCH('Xero Demo Data'!B357,ChartOfAccounts!A:A,0))</f>
        <v>Sales</v>
      </c>
      <c r="D357" s="25">
        <f t="shared" si="69"/>
        <v>45416</v>
      </c>
      <c r="E357" s="27" t="str">
        <f t="shared" si="66"/>
        <v>JC</v>
      </c>
      <c r="F357" t="str">
        <f t="shared" si="70"/>
        <v>Ridgeway University</v>
      </c>
      <c r="G357" t="str">
        <f t="shared" si="71"/>
        <v>Ridgeway University - Retainer for consulting work</v>
      </c>
      <c r="H357" t="str">
        <f t="shared" si="72"/>
        <v>RPT200-1</v>
      </c>
      <c r="I357" s="26">
        <f t="shared" si="73"/>
        <v>416.67</v>
      </c>
      <c r="K357" s="15">
        <v>45416</v>
      </c>
      <c r="L357" s="2" t="s">
        <v>112</v>
      </c>
      <c r="M357" s="2" t="s">
        <v>119</v>
      </c>
      <c r="N357" s="2" t="s">
        <v>120</v>
      </c>
      <c r="O357" s="2" t="s">
        <v>20</v>
      </c>
      <c r="P357" s="2" t="s">
        <v>136</v>
      </c>
      <c r="Q357" s="2" t="s">
        <v>122</v>
      </c>
      <c r="R357" s="16">
        <v>0</v>
      </c>
      <c r="S357" s="16">
        <v>416.67</v>
      </c>
      <c r="T357" s="16">
        <f t="shared" si="74"/>
        <v>6000.03</v>
      </c>
      <c r="U357" s="16">
        <v>500</v>
      </c>
      <c r="V357" s="16">
        <v>416.67</v>
      </c>
      <c r="W357" s="16">
        <v>83.33</v>
      </c>
      <c r="X357" s="17">
        <v>20</v>
      </c>
      <c r="Y357" s="2" t="s">
        <v>294</v>
      </c>
      <c r="Z357" s="2" t="s">
        <v>325</v>
      </c>
      <c r="AA357" s="2" t="s">
        <v>296</v>
      </c>
      <c r="AB357" s="2"/>
      <c r="AC357" s="2" t="s">
        <v>297</v>
      </c>
    </row>
    <row r="358" spans="1:29" x14ac:dyDescent="0.25">
      <c r="A358">
        <f t="shared" si="68"/>
        <v>45425</v>
      </c>
      <c r="B358">
        <f t="shared" si="65"/>
        <v>200</v>
      </c>
      <c r="C358" s="27" t="str">
        <f>INDEX(ChartOfAccounts!B:B,MATCH('Xero Demo Data'!B358,ChartOfAccounts!A:A,0))</f>
        <v>Sales</v>
      </c>
      <c r="D358" s="25">
        <f t="shared" si="69"/>
        <v>45425</v>
      </c>
      <c r="E358" s="27" t="str">
        <f t="shared" si="66"/>
        <v>JC</v>
      </c>
      <c r="F358" t="str">
        <f t="shared" si="70"/>
        <v>Young Bros Transport</v>
      </c>
      <c r="G358" t="str">
        <f t="shared" si="71"/>
        <v>Young Bros Transport - Desktop/network support via email &amp; phone.Per month fixed fee for minimum 20 hours/month.</v>
      </c>
      <c r="H358" t="str">
        <f t="shared" si="72"/>
        <v>Monthly Support</v>
      </c>
      <c r="I358" s="26">
        <f t="shared" si="73"/>
        <v>451.04</v>
      </c>
      <c r="K358" s="15">
        <v>45425</v>
      </c>
      <c r="L358" s="2" t="s">
        <v>112</v>
      </c>
      <c r="M358" s="2" t="s">
        <v>137</v>
      </c>
      <c r="N358" s="2" t="s">
        <v>120</v>
      </c>
      <c r="O358" s="2" t="s">
        <v>328</v>
      </c>
      <c r="P358" s="2" t="s">
        <v>138</v>
      </c>
      <c r="Q358" s="2" t="s">
        <v>139</v>
      </c>
      <c r="R358" s="16">
        <v>0</v>
      </c>
      <c r="S358" s="16">
        <v>451.04</v>
      </c>
      <c r="T358" s="16">
        <f t="shared" si="74"/>
        <v>6451.07</v>
      </c>
      <c r="U358" s="16">
        <v>541.25</v>
      </c>
      <c r="V358" s="16">
        <v>451.04</v>
      </c>
      <c r="W358" s="16">
        <v>90.21</v>
      </c>
      <c r="X358" s="17">
        <v>20</v>
      </c>
      <c r="Y358" s="2" t="s">
        <v>294</v>
      </c>
      <c r="Z358" s="2" t="s">
        <v>325</v>
      </c>
      <c r="AA358" s="2" t="s">
        <v>296</v>
      </c>
      <c r="AB358" s="2" t="s">
        <v>91</v>
      </c>
      <c r="AC358" s="2" t="s">
        <v>297</v>
      </c>
    </row>
    <row r="359" spans="1:29" x14ac:dyDescent="0.25">
      <c r="A359">
        <f t="shared" si="68"/>
        <v>45425</v>
      </c>
      <c r="B359">
        <f t="shared" si="65"/>
        <v>200</v>
      </c>
      <c r="C359" s="27" t="str">
        <f>INDEX(ChartOfAccounts!B:B,MATCH('Xero Demo Data'!B359,ChartOfAccounts!A:A,0))</f>
        <v>Sales</v>
      </c>
      <c r="D359" s="25">
        <f t="shared" si="69"/>
        <v>45425</v>
      </c>
      <c r="E359" s="27" t="str">
        <f t="shared" si="66"/>
        <v>JC</v>
      </c>
      <c r="F359" t="str">
        <f t="shared" si="70"/>
        <v>Rex Media Group</v>
      </c>
      <c r="G359" t="str">
        <f t="shared" si="71"/>
        <v>Rex Media Group - Desktop/network support via email &amp; phone.Per month fixed fee for minimum 20 hours/month.</v>
      </c>
      <c r="H359" t="str">
        <f t="shared" si="72"/>
        <v>Monthly Support</v>
      </c>
      <c r="I359" s="26">
        <f t="shared" si="73"/>
        <v>451.04</v>
      </c>
      <c r="K359" s="15">
        <v>45425</v>
      </c>
      <c r="L359" s="2" t="s">
        <v>112</v>
      </c>
      <c r="M359" s="2" t="s">
        <v>140</v>
      </c>
      <c r="N359" s="2" t="s">
        <v>120</v>
      </c>
      <c r="O359" s="2" t="s">
        <v>329</v>
      </c>
      <c r="P359" s="2" t="s">
        <v>141</v>
      </c>
      <c r="Q359" s="2" t="s">
        <v>139</v>
      </c>
      <c r="R359" s="16">
        <v>0</v>
      </c>
      <c r="S359" s="16">
        <v>451.04</v>
      </c>
      <c r="T359" s="16">
        <f t="shared" si="74"/>
        <v>6902.11</v>
      </c>
      <c r="U359" s="16">
        <v>541.25</v>
      </c>
      <c r="V359" s="16">
        <v>451.04</v>
      </c>
      <c r="W359" s="16">
        <v>90.21</v>
      </c>
      <c r="X359" s="17">
        <v>20</v>
      </c>
      <c r="Y359" s="2" t="s">
        <v>294</v>
      </c>
      <c r="Z359" s="2" t="s">
        <v>325</v>
      </c>
      <c r="AA359" s="2" t="s">
        <v>296</v>
      </c>
      <c r="AB359" s="2" t="s">
        <v>142</v>
      </c>
      <c r="AC359" s="2" t="s">
        <v>297</v>
      </c>
    </row>
    <row r="360" spans="1:29" x14ac:dyDescent="0.25">
      <c r="A360">
        <f t="shared" si="68"/>
        <v>45425</v>
      </c>
      <c r="B360">
        <f t="shared" si="65"/>
        <v>200</v>
      </c>
      <c r="C360" s="27" t="str">
        <f>INDEX(ChartOfAccounts!B:B,MATCH('Xero Demo Data'!B360,ChartOfAccounts!A:A,0))</f>
        <v>Sales</v>
      </c>
      <c r="D360" s="25">
        <f t="shared" si="69"/>
        <v>45425</v>
      </c>
      <c r="E360" s="27" t="str">
        <f t="shared" si="66"/>
        <v>JC</v>
      </c>
      <c r="F360" t="str">
        <f t="shared" si="70"/>
        <v>Hamilton Smith Ltd</v>
      </c>
      <c r="G360" t="str">
        <f t="shared" si="71"/>
        <v>Hamilton Smith Ltd - Desktop/network support via email &amp; phone.Per month fixed fee for minimum 20 hours/month.</v>
      </c>
      <c r="H360" t="str">
        <f t="shared" si="72"/>
        <v>Monthly Support</v>
      </c>
      <c r="I360" s="26">
        <f t="shared" si="73"/>
        <v>451.04</v>
      </c>
      <c r="K360" s="15">
        <v>45425</v>
      </c>
      <c r="L360" s="2" t="s">
        <v>112</v>
      </c>
      <c r="M360" s="2" t="s">
        <v>143</v>
      </c>
      <c r="N360" s="2" t="s">
        <v>120</v>
      </c>
      <c r="O360" s="2" t="s">
        <v>330</v>
      </c>
      <c r="P360" s="2" t="s">
        <v>144</v>
      </c>
      <c r="Q360" s="2" t="s">
        <v>139</v>
      </c>
      <c r="R360" s="16">
        <v>0</v>
      </c>
      <c r="S360" s="16">
        <v>451.04</v>
      </c>
      <c r="T360" s="16">
        <f t="shared" si="74"/>
        <v>7353.15</v>
      </c>
      <c r="U360" s="16">
        <v>541.25</v>
      </c>
      <c r="V360" s="16">
        <v>451.04</v>
      </c>
      <c r="W360" s="16">
        <v>90.21</v>
      </c>
      <c r="X360" s="17">
        <v>20</v>
      </c>
      <c r="Y360" s="2" t="s">
        <v>294</v>
      </c>
      <c r="Z360" s="2" t="s">
        <v>325</v>
      </c>
      <c r="AA360" s="2" t="s">
        <v>296</v>
      </c>
      <c r="AB360" s="2" t="s">
        <v>117</v>
      </c>
      <c r="AC360" s="2" t="s">
        <v>297</v>
      </c>
    </row>
    <row r="361" spans="1:29" x14ac:dyDescent="0.25">
      <c r="A361">
        <f t="shared" si="68"/>
        <v>45425</v>
      </c>
      <c r="B361">
        <f t="shared" si="65"/>
        <v>200</v>
      </c>
      <c r="C361" s="27" t="str">
        <f>INDEX(ChartOfAccounts!B:B,MATCH('Xero Demo Data'!B361,ChartOfAccounts!A:A,0))</f>
        <v>Sales</v>
      </c>
      <c r="D361" s="25">
        <f t="shared" si="69"/>
        <v>45425</v>
      </c>
      <c r="E361" s="27" t="str">
        <f t="shared" si="66"/>
        <v>JC</v>
      </c>
      <c r="F361" t="str">
        <f t="shared" si="70"/>
        <v>Port &amp; Philip Freight</v>
      </c>
      <c r="G361" t="str">
        <f t="shared" si="71"/>
        <v>Port &amp; Philip Freight - Desktop/network support via email &amp; phone.Per month fixed fee for minimum 20 hours/month.</v>
      </c>
      <c r="H361" t="str">
        <f t="shared" si="72"/>
        <v>Monthly Support</v>
      </c>
      <c r="I361" s="26">
        <f t="shared" si="73"/>
        <v>451.04</v>
      </c>
      <c r="K361" s="15">
        <v>45425</v>
      </c>
      <c r="L361" s="2" t="s">
        <v>112</v>
      </c>
      <c r="M361" s="2" t="s">
        <v>145</v>
      </c>
      <c r="N361" s="2" t="s">
        <v>120</v>
      </c>
      <c r="O361" s="2" t="s">
        <v>331</v>
      </c>
      <c r="P361" s="2" t="s">
        <v>146</v>
      </c>
      <c r="Q361" s="2" t="s">
        <v>139</v>
      </c>
      <c r="R361" s="16">
        <v>0</v>
      </c>
      <c r="S361" s="16">
        <v>451.04</v>
      </c>
      <c r="T361" s="16">
        <f t="shared" si="74"/>
        <v>7804.19</v>
      </c>
      <c r="U361" s="16">
        <v>541.25</v>
      </c>
      <c r="V361" s="16">
        <v>451.04</v>
      </c>
      <c r="W361" s="16">
        <v>90.21</v>
      </c>
      <c r="X361" s="17">
        <v>20</v>
      </c>
      <c r="Y361" s="2" t="s">
        <v>294</v>
      </c>
      <c r="Z361" s="2" t="s">
        <v>325</v>
      </c>
      <c r="AA361" s="2" t="s">
        <v>296</v>
      </c>
      <c r="AB361" s="2" t="s">
        <v>98</v>
      </c>
      <c r="AC361" s="2" t="s">
        <v>297</v>
      </c>
    </row>
    <row r="362" spans="1:29" x14ac:dyDescent="0.25">
      <c r="A362">
        <f t="shared" si="68"/>
        <v>45426</v>
      </c>
      <c r="B362">
        <f t="shared" si="65"/>
        <v>200</v>
      </c>
      <c r="C362" s="27" t="str">
        <f>INDEX(ChartOfAccounts!B:B,MATCH('Xero Demo Data'!B362,ChartOfAccounts!A:A,0))</f>
        <v>Sales</v>
      </c>
      <c r="D362" s="25">
        <f t="shared" si="69"/>
        <v>45426</v>
      </c>
      <c r="E362" s="27" t="str">
        <f t="shared" si="66"/>
        <v>JC</v>
      </c>
      <c r="F362" t="str">
        <f t="shared" si="70"/>
        <v>Hamilton Smith Ltd</v>
      </c>
      <c r="G362" t="str">
        <f t="shared" si="71"/>
        <v>Hamilton Smith Ltd - Desktop/network support via email &amp; phone.Per month fixed fee for minimum 20 hours/month.</v>
      </c>
      <c r="H362" t="str">
        <f t="shared" si="72"/>
        <v>Monthly Support</v>
      </c>
      <c r="I362" s="26">
        <f t="shared" si="73"/>
        <v>451.04</v>
      </c>
      <c r="K362" s="15">
        <v>45426</v>
      </c>
      <c r="L362" s="2" t="s">
        <v>112</v>
      </c>
      <c r="M362" s="2" t="s">
        <v>143</v>
      </c>
      <c r="N362" s="2" t="s">
        <v>120</v>
      </c>
      <c r="O362" s="2" t="s">
        <v>330</v>
      </c>
      <c r="P362" s="2" t="s">
        <v>147</v>
      </c>
      <c r="Q362" s="2" t="s">
        <v>139</v>
      </c>
      <c r="R362" s="16">
        <v>0</v>
      </c>
      <c r="S362" s="16">
        <v>451.04</v>
      </c>
      <c r="T362" s="16">
        <f t="shared" si="74"/>
        <v>8255.23</v>
      </c>
      <c r="U362" s="16">
        <v>541.25</v>
      </c>
      <c r="V362" s="16">
        <v>451.04</v>
      </c>
      <c r="W362" s="16">
        <v>90.21</v>
      </c>
      <c r="X362" s="17">
        <v>20</v>
      </c>
      <c r="Y362" s="2" t="s">
        <v>294</v>
      </c>
      <c r="Z362" s="2" t="s">
        <v>325</v>
      </c>
      <c r="AA362" s="2" t="s">
        <v>296</v>
      </c>
      <c r="AB362" s="2" t="s">
        <v>117</v>
      </c>
      <c r="AC362" s="2" t="s">
        <v>297</v>
      </c>
    </row>
    <row r="363" spans="1:29" x14ac:dyDescent="0.25">
      <c r="A363">
        <f t="shared" si="68"/>
        <v>45427</v>
      </c>
      <c r="B363">
        <f t="shared" si="65"/>
        <v>200</v>
      </c>
      <c r="C363" s="27" t="str">
        <f>INDEX(ChartOfAccounts!B:B,MATCH('Xero Demo Data'!B363,ChartOfAccounts!A:A,0))</f>
        <v>Sales</v>
      </c>
      <c r="D363" s="25">
        <f t="shared" si="69"/>
        <v>45427</v>
      </c>
      <c r="E363" s="27" t="str">
        <f t="shared" si="66"/>
        <v>JD</v>
      </c>
      <c r="F363" t="str">
        <f t="shared" si="70"/>
        <v>Hamilton Smith Ltd</v>
      </c>
      <c r="G363" t="str">
        <f t="shared" si="71"/>
        <v>Hamilton Smith Ltd - Desktop/network support via email &amp; phone.Per month fixed fee for minimum 20 hours/month.</v>
      </c>
      <c r="H363" t="str">
        <f t="shared" si="72"/>
        <v>Monthly Support</v>
      </c>
      <c r="I363" s="26">
        <f t="shared" si="73"/>
        <v>-451.04</v>
      </c>
      <c r="K363" s="15">
        <v>45427</v>
      </c>
      <c r="L363" s="2" t="s">
        <v>148</v>
      </c>
      <c r="M363" s="2" t="s">
        <v>143</v>
      </c>
      <c r="N363" s="2" t="s">
        <v>120</v>
      </c>
      <c r="O363" s="2" t="s">
        <v>330</v>
      </c>
      <c r="P363" s="2" t="s">
        <v>149</v>
      </c>
      <c r="Q363" s="2" t="s">
        <v>139</v>
      </c>
      <c r="R363" s="16">
        <v>451.04</v>
      </c>
      <c r="S363" s="16">
        <v>0</v>
      </c>
      <c r="T363" s="16">
        <f t="shared" si="74"/>
        <v>7804.19</v>
      </c>
      <c r="U363" s="16">
        <v>-541.25</v>
      </c>
      <c r="V363" s="16">
        <v>-451.04</v>
      </c>
      <c r="W363" s="16">
        <v>-90.21</v>
      </c>
      <c r="X363" s="17">
        <v>20</v>
      </c>
      <c r="Y363" s="2" t="s">
        <v>294</v>
      </c>
      <c r="Z363" s="2" t="s">
        <v>325</v>
      </c>
      <c r="AA363" s="2" t="s">
        <v>296</v>
      </c>
      <c r="AB363" s="2" t="s">
        <v>117</v>
      </c>
      <c r="AC363" s="2" t="s">
        <v>297</v>
      </c>
    </row>
    <row r="364" spans="1:29" x14ac:dyDescent="0.25">
      <c r="A364">
        <f t="shared" si="68"/>
        <v>45428</v>
      </c>
      <c r="B364">
        <f t="shared" si="65"/>
        <v>200</v>
      </c>
      <c r="C364" s="27" t="str">
        <f>INDEX(ChartOfAccounts!B:B,MATCH('Xero Demo Data'!B364,ChartOfAccounts!A:A,0))</f>
        <v>Sales</v>
      </c>
      <c r="D364" s="25">
        <f t="shared" si="69"/>
        <v>45428</v>
      </c>
      <c r="E364" s="27" t="str">
        <f t="shared" si="66"/>
        <v>JC</v>
      </c>
      <c r="F364" t="str">
        <f t="shared" si="70"/>
        <v>City Limousines</v>
      </c>
      <c r="G364" t="str">
        <f t="shared" si="71"/>
        <v>City Limousines - Project management &amp; implementation - branding workshop with your team</v>
      </c>
      <c r="H364" t="str">
        <f t="shared" si="72"/>
        <v>P/O 9711</v>
      </c>
      <c r="I364" s="26">
        <f t="shared" si="73"/>
        <v>208.33</v>
      </c>
      <c r="K364" s="15">
        <v>45428</v>
      </c>
      <c r="L364" s="2" t="s">
        <v>112</v>
      </c>
      <c r="M364" s="2" t="s">
        <v>151</v>
      </c>
      <c r="N364" s="2" t="s">
        <v>120</v>
      </c>
      <c r="O364" s="2" t="s">
        <v>332</v>
      </c>
      <c r="P364" s="2" t="s">
        <v>152</v>
      </c>
      <c r="Q364" s="2" t="s">
        <v>153</v>
      </c>
      <c r="R364" s="16">
        <v>0</v>
      </c>
      <c r="S364" s="16">
        <v>208.33</v>
      </c>
      <c r="T364" s="16">
        <f t="shared" si="74"/>
        <v>8012.5199999999995</v>
      </c>
      <c r="U364" s="16">
        <v>250</v>
      </c>
      <c r="V364" s="16">
        <v>208.33</v>
      </c>
      <c r="W364" s="16">
        <v>41.67</v>
      </c>
      <c r="X364" s="17">
        <v>20</v>
      </c>
      <c r="Y364" s="2" t="s">
        <v>294</v>
      </c>
      <c r="Z364" s="2" t="s">
        <v>325</v>
      </c>
      <c r="AA364" s="2" t="s">
        <v>296</v>
      </c>
      <c r="AB364" s="2" t="s">
        <v>91</v>
      </c>
      <c r="AC364" s="2" t="s">
        <v>297</v>
      </c>
    </row>
    <row r="365" spans="1:29" x14ac:dyDescent="0.25">
      <c r="A365">
        <f t="shared" si="68"/>
        <v>45436</v>
      </c>
      <c r="B365">
        <f t="shared" si="65"/>
        <v>200</v>
      </c>
      <c r="C365" s="27" t="str">
        <f>INDEX(ChartOfAccounts!B:B,MATCH('Xero Demo Data'!B365,ChartOfAccounts!A:A,0))</f>
        <v>Sales</v>
      </c>
      <c r="D365" s="25">
        <f t="shared" si="69"/>
        <v>45436</v>
      </c>
      <c r="E365" s="27" t="str">
        <f t="shared" si="66"/>
        <v>JC</v>
      </c>
      <c r="F365" t="str">
        <f t="shared" si="70"/>
        <v>Bank West</v>
      </c>
      <c r="G365" t="str">
        <f t="shared" si="71"/>
        <v>Bank West - Half day training - Microsoft Office - for your Customer Support Team (Session 1)</v>
      </c>
      <c r="H365" t="str">
        <f t="shared" si="72"/>
        <v>Training</v>
      </c>
      <c r="I365" s="26">
        <f t="shared" si="73"/>
        <v>416.67</v>
      </c>
      <c r="K365" s="15">
        <v>45436</v>
      </c>
      <c r="L365" s="2" t="s">
        <v>112</v>
      </c>
      <c r="M365" s="2" t="s">
        <v>158</v>
      </c>
      <c r="N365" s="2" t="s">
        <v>120</v>
      </c>
      <c r="O365" s="2" t="s">
        <v>333</v>
      </c>
      <c r="P365" s="2" t="s">
        <v>159</v>
      </c>
      <c r="Q365" s="2" t="s">
        <v>120</v>
      </c>
      <c r="R365" s="16">
        <v>0</v>
      </c>
      <c r="S365" s="16">
        <v>416.67</v>
      </c>
      <c r="T365" s="16">
        <f t="shared" si="74"/>
        <v>8429.1899999999987</v>
      </c>
      <c r="U365" s="16">
        <v>500</v>
      </c>
      <c r="V365" s="16">
        <v>416.67</v>
      </c>
      <c r="W365" s="16">
        <v>83.33</v>
      </c>
      <c r="X365" s="17">
        <v>20</v>
      </c>
      <c r="Y365" s="2" t="s">
        <v>294</v>
      </c>
      <c r="Z365" s="2" t="s">
        <v>325</v>
      </c>
      <c r="AA365" s="2" t="s">
        <v>296</v>
      </c>
      <c r="AB365" s="2" t="s">
        <v>117</v>
      </c>
      <c r="AC365" s="2" t="s">
        <v>297</v>
      </c>
    </row>
    <row r="366" spans="1:29" x14ac:dyDescent="0.25">
      <c r="A366">
        <f t="shared" si="68"/>
        <v>45436</v>
      </c>
      <c r="B366">
        <f t="shared" si="65"/>
        <v>200</v>
      </c>
      <c r="C366" s="27" t="str">
        <f>INDEX(ChartOfAccounts!B:B,MATCH('Xero Demo Data'!B366,ChartOfAccounts!A:A,0))</f>
        <v>Sales</v>
      </c>
      <c r="D366" s="25">
        <f t="shared" si="69"/>
        <v>45436</v>
      </c>
      <c r="E366" s="27" t="str">
        <f t="shared" si="66"/>
        <v>JC</v>
      </c>
      <c r="F366" t="str">
        <f t="shared" si="70"/>
        <v>Bank West</v>
      </c>
      <c r="G366" t="str">
        <f t="shared" si="71"/>
        <v>Bank West - Half day training - Microsoft Office - for your Priority Mortgage Services Team (Session 3)</v>
      </c>
      <c r="H366" t="str">
        <f t="shared" si="72"/>
        <v>Training</v>
      </c>
      <c r="I366" s="26">
        <f t="shared" si="73"/>
        <v>416.67</v>
      </c>
      <c r="K366" s="15">
        <v>45436</v>
      </c>
      <c r="L366" s="2" t="s">
        <v>112</v>
      </c>
      <c r="M366" s="2" t="s">
        <v>158</v>
      </c>
      <c r="N366" s="2" t="s">
        <v>120</v>
      </c>
      <c r="O366" s="2" t="s">
        <v>334</v>
      </c>
      <c r="P366" s="2" t="s">
        <v>159</v>
      </c>
      <c r="Q366" s="2" t="s">
        <v>120</v>
      </c>
      <c r="R366" s="16">
        <v>0</v>
      </c>
      <c r="S366" s="16">
        <v>416.67</v>
      </c>
      <c r="T366" s="16">
        <f t="shared" si="74"/>
        <v>8845.8599999999988</v>
      </c>
      <c r="U366" s="16">
        <v>500</v>
      </c>
      <c r="V366" s="16">
        <v>416.67</v>
      </c>
      <c r="W366" s="16">
        <v>83.33</v>
      </c>
      <c r="X366" s="17">
        <v>20</v>
      </c>
      <c r="Y366" s="2" t="s">
        <v>294</v>
      </c>
      <c r="Z366" s="2" t="s">
        <v>325</v>
      </c>
      <c r="AA366" s="2" t="s">
        <v>296</v>
      </c>
      <c r="AB366" s="2" t="s">
        <v>142</v>
      </c>
      <c r="AC366" s="2" t="s">
        <v>297</v>
      </c>
    </row>
    <row r="367" spans="1:29" x14ac:dyDescent="0.25">
      <c r="A367">
        <f t="shared" si="68"/>
        <v>45436</v>
      </c>
      <c r="B367">
        <f t="shared" si="65"/>
        <v>200</v>
      </c>
      <c r="C367" s="27" t="str">
        <f>INDEX(ChartOfAccounts!B:B,MATCH('Xero Demo Data'!B367,ChartOfAccounts!A:A,0))</f>
        <v>Sales</v>
      </c>
      <c r="D367" s="25">
        <f t="shared" si="69"/>
        <v>45436</v>
      </c>
      <c r="E367" s="27" t="str">
        <f t="shared" si="66"/>
        <v>JC</v>
      </c>
      <c r="F367" t="str">
        <f t="shared" si="70"/>
        <v>Bank West</v>
      </c>
      <c r="G367" t="str">
        <f t="shared" si="71"/>
        <v>Bank West - Half day training - Microsoft Office  - for your Lending Services Team (Session 2)</v>
      </c>
      <c r="H367" t="str">
        <f t="shared" si="72"/>
        <v>Training</v>
      </c>
      <c r="I367" s="26">
        <f t="shared" si="73"/>
        <v>416.67</v>
      </c>
      <c r="K367" s="15">
        <v>45436</v>
      </c>
      <c r="L367" s="2" t="s">
        <v>112</v>
      </c>
      <c r="M367" s="2" t="s">
        <v>158</v>
      </c>
      <c r="N367" s="2" t="s">
        <v>120</v>
      </c>
      <c r="O367" s="2" t="s">
        <v>335</v>
      </c>
      <c r="P367" s="2" t="s">
        <v>159</v>
      </c>
      <c r="Q367" s="2" t="s">
        <v>120</v>
      </c>
      <c r="R367" s="16">
        <v>0</v>
      </c>
      <c r="S367" s="16">
        <v>416.67</v>
      </c>
      <c r="T367" s="16">
        <f t="shared" si="74"/>
        <v>9262.5299999999988</v>
      </c>
      <c r="U367" s="16">
        <v>500</v>
      </c>
      <c r="V367" s="16">
        <v>416.67</v>
      </c>
      <c r="W367" s="16">
        <v>83.33</v>
      </c>
      <c r="X367" s="17">
        <v>20</v>
      </c>
      <c r="Y367" s="2" t="s">
        <v>294</v>
      </c>
      <c r="Z367" s="2" t="s">
        <v>325</v>
      </c>
      <c r="AA367" s="2" t="s">
        <v>296</v>
      </c>
      <c r="AB367" s="2" t="s">
        <v>117</v>
      </c>
      <c r="AC367" s="2" t="s">
        <v>297</v>
      </c>
    </row>
    <row r="368" spans="1:29" x14ac:dyDescent="0.25">
      <c r="A368">
        <f t="shared" si="68"/>
        <v>45447</v>
      </c>
      <c r="B368">
        <f t="shared" si="65"/>
        <v>200</v>
      </c>
      <c r="C368" s="27" t="str">
        <f>INDEX(ChartOfAccounts!B:B,MATCH('Xero Demo Data'!B368,ChartOfAccounts!A:A,0))</f>
        <v>Sales</v>
      </c>
      <c r="D368" s="25">
        <f t="shared" si="69"/>
        <v>45447</v>
      </c>
      <c r="E368" s="27" t="str">
        <f t="shared" si="66"/>
        <v>JC</v>
      </c>
      <c r="F368" t="str">
        <f t="shared" si="70"/>
        <v>Ridgeway University</v>
      </c>
      <c r="G368" t="str">
        <f t="shared" si="71"/>
        <v>Ridgeway University - Retainer for consulting work</v>
      </c>
      <c r="H368" t="str">
        <f t="shared" si="72"/>
        <v>RPT200-1</v>
      </c>
      <c r="I368" s="26">
        <f t="shared" si="73"/>
        <v>416.67</v>
      </c>
      <c r="K368" s="15">
        <v>45447</v>
      </c>
      <c r="L368" s="2" t="s">
        <v>112</v>
      </c>
      <c r="M368" s="2" t="s">
        <v>119</v>
      </c>
      <c r="N368" s="2" t="s">
        <v>120</v>
      </c>
      <c r="O368" s="2" t="s">
        <v>20</v>
      </c>
      <c r="P368" s="2" t="s">
        <v>161</v>
      </c>
      <c r="Q368" s="2" t="s">
        <v>122</v>
      </c>
      <c r="R368" s="16">
        <v>0</v>
      </c>
      <c r="S368" s="16">
        <v>416.67</v>
      </c>
      <c r="T368" s="16">
        <f t="shared" si="74"/>
        <v>9679.1999999999989</v>
      </c>
      <c r="U368" s="16">
        <v>500</v>
      </c>
      <c r="V368" s="16">
        <v>416.67</v>
      </c>
      <c r="W368" s="16">
        <v>83.33</v>
      </c>
      <c r="X368" s="17">
        <v>20</v>
      </c>
      <c r="Y368" s="2" t="s">
        <v>294</v>
      </c>
      <c r="Z368" s="2" t="s">
        <v>325</v>
      </c>
      <c r="AA368" s="2" t="s">
        <v>296</v>
      </c>
      <c r="AB368" s="2"/>
      <c r="AC368" s="2" t="s">
        <v>297</v>
      </c>
    </row>
    <row r="369" spans="1:29" x14ac:dyDescent="0.25">
      <c r="A369">
        <f t="shared" si="68"/>
        <v>45447</v>
      </c>
      <c r="B369">
        <f t="shared" si="65"/>
        <v>200</v>
      </c>
      <c r="C369" s="27" t="str">
        <f>INDEX(ChartOfAccounts!B:B,MATCH('Xero Demo Data'!B369,ChartOfAccounts!A:A,0))</f>
        <v>Sales</v>
      </c>
      <c r="D369" s="25">
        <f t="shared" si="69"/>
        <v>45447</v>
      </c>
      <c r="E369" s="27" t="str">
        <f t="shared" si="66"/>
        <v>JC</v>
      </c>
      <c r="F369" t="str">
        <f t="shared" si="70"/>
        <v>Ridgeway University</v>
      </c>
      <c r="G369" t="str">
        <f t="shared" si="71"/>
        <v>Ridgeway University - Onsite project management p/hr</v>
      </c>
      <c r="H369" t="str">
        <f t="shared" si="72"/>
        <v>RPT200-1</v>
      </c>
      <c r="I369" s="26">
        <f t="shared" si="73"/>
        <v>1666.67</v>
      </c>
      <c r="K369" s="15">
        <v>45447</v>
      </c>
      <c r="L369" s="2" t="s">
        <v>112</v>
      </c>
      <c r="M369" s="2" t="s">
        <v>119</v>
      </c>
      <c r="N369" s="2" t="s">
        <v>120</v>
      </c>
      <c r="O369" s="2" t="s">
        <v>327</v>
      </c>
      <c r="P369" s="2" t="s">
        <v>161</v>
      </c>
      <c r="Q369" s="2" t="s">
        <v>122</v>
      </c>
      <c r="R369" s="16">
        <v>0</v>
      </c>
      <c r="S369" s="16">
        <v>1666.67</v>
      </c>
      <c r="T369" s="16">
        <f t="shared" si="74"/>
        <v>11345.869999999999</v>
      </c>
      <c r="U369" s="16">
        <v>2000</v>
      </c>
      <c r="V369" s="16">
        <v>1666.67</v>
      </c>
      <c r="W369" s="16">
        <v>333.33</v>
      </c>
      <c r="X369" s="17">
        <v>20</v>
      </c>
      <c r="Y369" s="2" t="s">
        <v>294</v>
      </c>
      <c r="Z369" s="2" t="s">
        <v>325</v>
      </c>
      <c r="AA369" s="2" t="s">
        <v>296</v>
      </c>
      <c r="AB369" s="2" t="s">
        <v>142</v>
      </c>
      <c r="AC369" s="2" t="s">
        <v>297</v>
      </c>
    </row>
    <row r="370" spans="1:29" ht="90" x14ac:dyDescent="0.25">
      <c r="A370">
        <f t="shared" si="68"/>
        <v>45450</v>
      </c>
      <c r="B370">
        <f t="shared" si="65"/>
        <v>200</v>
      </c>
      <c r="C370" s="27" t="str">
        <f>INDEX(ChartOfAccounts!B:B,MATCH('Xero Demo Data'!B370,ChartOfAccounts!A:A,0))</f>
        <v>Sales</v>
      </c>
      <c r="D370" s="25">
        <f t="shared" si="69"/>
        <v>45450</v>
      </c>
      <c r="E370" s="27" t="str">
        <f t="shared" si="66"/>
        <v>JC</v>
      </c>
      <c r="F370" t="str">
        <f t="shared" si="70"/>
        <v>City Agency</v>
      </c>
      <c r="G370" t="str">
        <f t="shared" si="71"/>
        <v>City Agency - Project management &amp; implementation - branding workshop with your team
========================
- 'Buzz Words' session with your Steering Group
- Analysis of current marketing materials
- Workshop on re-brand outcomes and stakeholder identification
- Analysis and presentation of findings to your Steering Group &amp; Board</v>
      </c>
      <c r="H370" t="str">
        <f t="shared" si="72"/>
        <v>Workshop</v>
      </c>
      <c r="I370" s="26">
        <f t="shared" si="73"/>
        <v>208.33</v>
      </c>
      <c r="K370" s="15">
        <v>45450</v>
      </c>
      <c r="L370" s="2" t="s">
        <v>112</v>
      </c>
      <c r="M370" s="2" t="s">
        <v>162</v>
      </c>
      <c r="N370" s="2" t="s">
        <v>120</v>
      </c>
      <c r="O370" s="21" t="s">
        <v>336</v>
      </c>
      <c r="P370" s="2" t="s">
        <v>163</v>
      </c>
      <c r="Q370" s="2" t="s">
        <v>164</v>
      </c>
      <c r="R370" s="16">
        <v>0</v>
      </c>
      <c r="S370" s="16">
        <v>208.33</v>
      </c>
      <c r="T370" s="16">
        <f t="shared" si="74"/>
        <v>11554.199999999999</v>
      </c>
      <c r="U370" s="16">
        <v>250</v>
      </c>
      <c r="V370" s="16">
        <v>208.33</v>
      </c>
      <c r="W370" s="16">
        <v>41.67</v>
      </c>
      <c r="X370" s="17">
        <v>20</v>
      </c>
      <c r="Y370" s="2" t="s">
        <v>294</v>
      </c>
      <c r="Z370" s="2" t="s">
        <v>325</v>
      </c>
      <c r="AA370" s="2" t="s">
        <v>296</v>
      </c>
      <c r="AB370" s="2" t="s">
        <v>91</v>
      </c>
      <c r="AC370" s="2" t="s">
        <v>297</v>
      </c>
    </row>
    <row r="371" spans="1:29" x14ac:dyDescent="0.25">
      <c r="A371">
        <f t="shared" si="68"/>
        <v>45450</v>
      </c>
      <c r="B371">
        <f t="shared" si="65"/>
        <v>200</v>
      </c>
      <c r="C371" s="27" t="str">
        <f>INDEX(ChartOfAccounts!B:B,MATCH('Xero Demo Data'!B371,ChartOfAccounts!A:A,0))</f>
        <v>Sales</v>
      </c>
      <c r="D371" s="25">
        <f t="shared" si="69"/>
        <v>45450</v>
      </c>
      <c r="E371" s="27" t="str">
        <f t="shared" si="66"/>
        <v>JC</v>
      </c>
      <c r="F371" t="str">
        <f t="shared" si="70"/>
        <v>City Agency</v>
      </c>
      <c r="G371" t="str">
        <f t="shared" si="71"/>
        <v>City Agency - Copies of 'Fish out of Water' text for your Branding Team</v>
      </c>
      <c r="H371" t="str">
        <f t="shared" si="72"/>
        <v>Workshop</v>
      </c>
      <c r="I371" s="26">
        <f t="shared" si="73"/>
        <v>66.5</v>
      </c>
      <c r="K371" s="15">
        <v>45450</v>
      </c>
      <c r="L371" s="2" t="s">
        <v>112</v>
      </c>
      <c r="M371" s="2" t="s">
        <v>162</v>
      </c>
      <c r="N371" s="2" t="s">
        <v>120</v>
      </c>
      <c r="O371" s="2" t="s">
        <v>337</v>
      </c>
      <c r="P371" s="2" t="s">
        <v>163</v>
      </c>
      <c r="Q371" s="2" t="s">
        <v>164</v>
      </c>
      <c r="R371" s="16">
        <v>0</v>
      </c>
      <c r="S371" s="16">
        <v>66.5</v>
      </c>
      <c r="T371" s="16">
        <f t="shared" si="74"/>
        <v>11620.699999999999</v>
      </c>
      <c r="U371" s="16">
        <v>79.8</v>
      </c>
      <c r="V371" s="16">
        <v>66.5</v>
      </c>
      <c r="W371" s="16">
        <v>13.3</v>
      </c>
      <c r="X371" s="17">
        <v>20</v>
      </c>
      <c r="Y371" s="2" t="s">
        <v>294</v>
      </c>
      <c r="Z371" s="2" t="s">
        <v>325</v>
      </c>
      <c r="AA371" s="2" t="s">
        <v>296</v>
      </c>
      <c r="AB371" s="2" t="s">
        <v>91</v>
      </c>
      <c r="AC371" s="2" t="s">
        <v>297</v>
      </c>
    </row>
    <row r="372" spans="1:29" x14ac:dyDescent="0.25">
      <c r="A372">
        <f t="shared" si="68"/>
        <v>45459</v>
      </c>
      <c r="B372">
        <f t="shared" si="65"/>
        <v>200</v>
      </c>
      <c r="C372" s="27" t="str">
        <f>INDEX(ChartOfAccounts!B:B,MATCH('Xero Demo Data'!B372,ChartOfAccounts!A:A,0))</f>
        <v>Sales</v>
      </c>
      <c r="D372" s="25">
        <f t="shared" si="69"/>
        <v>45459</v>
      </c>
      <c r="E372" s="27" t="str">
        <f t="shared" si="66"/>
        <v>JC</v>
      </c>
      <c r="F372" t="str">
        <f t="shared" si="70"/>
        <v>DIISR - Small Business Services</v>
      </c>
      <c r="G372" t="str">
        <f t="shared" si="71"/>
        <v>DIISR - Small Business Services - Project management &amp; implementation - branding workshop with your team</v>
      </c>
      <c r="H372" t="str">
        <f t="shared" si="72"/>
        <v>Yr Ref W08-143</v>
      </c>
      <c r="I372" s="26">
        <f t="shared" si="73"/>
        <v>208.33</v>
      </c>
      <c r="K372" s="15">
        <v>45459</v>
      </c>
      <c r="L372" s="2" t="s">
        <v>112</v>
      </c>
      <c r="M372" s="2" t="s">
        <v>54</v>
      </c>
      <c r="N372" s="2"/>
      <c r="O372" s="2" t="s">
        <v>338</v>
      </c>
      <c r="P372" s="2" t="s">
        <v>165</v>
      </c>
      <c r="Q372" s="2" t="s">
        <v>166</v>
      </c>
      <c r="R372" s="16">
        <v>0</v>
      </c>
      <c r="S372" s="16">
        <v>208.33</v>
      </c>
      <c r="T372" s="16">
        <f t="shared" si="74"/>
        <v>11829.029999999999</v>
      </c>
      <c r="U372" s="16">
        <v>250</v>
      </c>
      <c r="V372" s="16">
        <v>208.33</v>
      </c>
      <c r="W372" s="16">
        <v>41.67</v>
      </c>
      <c r="X372" s="17">
        <v>20</v>
      </c>
      <c r="Y372" s="2" t="s">
        <v>294</v>
      </c>
      <c r="Z372" s="2" t="s">
        <v>325</v>
      </c>
      <c r="AA372" s="2" t="s">
        <v>296</v>
      </c>
      <c r="AB372" s="2" t="s">
        <v>142</v>
      </c>
      <c r="AC372" s="2" t="s">
        <v>297</v>
      </c>
    </row>
    <row r="373" spans="1:29" x14ac:dyDescent="0.25">
      <c r="A373">
        <f t="shared" si="68"/>
        <v>45459</v>
      </c>
      <c r="B373">
        <f t="shared" si="65"/>
        <v>200</v>
      </c>
      <c r="C373" s="27" t="str">
        <f>INDEX(ChartOfAccounts!B:B,MATCH('Xero Demo Data'!B373,ChartOfAccounts!A:A,0))</f>
        <v>Sales</v>
      </c>
      <c r="D373" s="25">
        <f t="shared" si="69"/>
        <v>45459</v>
      </c>
      <c r="E373" s="27" t="str">
        <f t="shared" si="66"/>
        <v>JC</v>
      </c>
      <c r="F373" t="str">
        <f t="shared" si="70"/>
        <v>DIISR - Small Business Services</v>
      </c>
      <c r="G373" t="str">
        <f t="shared" si="71"/>
        <v>DIISR - Small Business Services - Project management &amp; implementation - 'due diligence' stocktake of your project scope/schedule/implementation plan/outcome measures (hourly rate as agreed)</v>
      </c>
      <c r="H373" t="str">
        <f t="shared" si="72"/>
        <v>Yr Ref W08-143</v>
      </c>
      <c r="I373" s="26">
        <f t="shared" si="73"/>
        <v>500</v>
      </c>
      <c r="K373" s="15">
        <v>45459</v>
      </c>
      <c r="L373" s="2" t="s">
        <v>112</v>
      </c>
      <c r="M373" s="2" t="s">
        <v>54</v>
      </c>
      <c r="N373" s="2"/>
      <c r="O373" s="2" t="s">
        <v>339</v>
      </c>
      <c r="P373" s="2" t="s">
        <v>165</v>
      </c>
      <c r="Q373" s="2" t="s">
        <v>166</v>
      </c>
      <c r="R373" s="16">
        <v>0</v>
      </c>
      <c r="S373" s="16">
        <v>500</v>
      </c>
      <c r="T373" s="16">
        <f t="shared" si="74"/>
        <v>12329.029999999999</v>
      </c>
      <c r="U373" s="16">
        <v>600</v>
      </c>
      <c r="V373" s="16">
        <v>500</v>
      </c>
      <c r="W373" s="16">
        <v>100</v>
      </c>
      <c r="X373" s="17">
        <v>20</v>
      </c>
      <c r="Y373" s="2" t="s">
        <v>294</v>
      </c>
      <c r="Z373" s="2" t="s">
        <v>325</v>
      </c>
      <c r="AA373" s="2" t="s">
        <v>296</v>
      </c>
      <c r="AB373" s="2" t="s">
        <v>91</v>
      </c>
      <c r="AC373" s="2" t="s">
        <v>297</v>
      </c>
    </row>
    <row r="374" spans="1:29" x14ac:dyDescent="0.25">
      <c r="A374">
        <f t="shared" si="68"/>
        <v>45459</v>
      </c>
      <c r="B374">
        <f t="shared" si="65"/>
        <v>200</v>
      </c>
      <c r="C374" s="27" t="str">
        <f>INDEX(ChartOfAccounts!B:B,MATCH('Xero Demo Data'!B374,ChartOfAccounts!A:A,0))</f>
        <v>Sales</v>
      </c>
      <c r="D374" s="25">
        <f t="shared" si="69"/>
        <v>45459</v>
      </c>
      <c r="E374" s="27" t="str">
        <f t="shared" si="66"/>
        <v>JC</v>
      </c>
      <c r="F374" t="str">
        <f t="shared" si="70"/>
        <v>City Limousines</v>
      </c>
      <c r="G374" t="str">
        <f t="shared" si="71"/>
        <v>City Limousines - Project management &amp; implementation - branding workshop with your team - follow up session</v>
      </c>
      <c r="H374" t="str">
        <f t="shared" si="72"/>
        <v>P/O 9711</v>
      </c>
      <c r="I374" s="26">
        <f t="shared" si="73"/>
        <v>208.33</v>
      </c>
      <c r="K374" s="15">
        <v>45459</v>
      </c>
      <c r="L374" s="2" t="s">
        <v>112</v>
      </c>
      <c r="M374" s="2" t="s">
        <v>151</v>
      </c>
      <c r="N374" s="2" t="s">
        <v>120</v>
      </c>
      <c r="O374" s="2" t="s">
        <v>340</v>
      </c>
      <c r="P374" s="2" t="s">
        <v>167</v>
      </c>
      <c r="Q374" s="2" t="s">
        <v>153</v>
      </c>
      <c r="R374" s="16">
        <v>0</v>
      </c>
      <c r="S374" s="16">
        <v>208.33</v>
      </c>
      <c r="T374" s="16">
        <f t="shared" si="74"/>
        <v>12537.359999999999</v>
      </c>
      <c r="U374" s="16">
        <v>250</v>
      </c>
      <c r="V374" s="16">
        <v>208.33</v>
      </c>
      <c r="W374" s="16">
        <v>41.67</v>
      </c>
      <c r="X374" s="17">
        <v>20</v>
      </c>
      <c r="Y374" s="2" t="s">
        <v>294</v>
      </c>
      <c r="Z374" s="2" t="s">
        <v>325</v>
      </c>
      <c r="AA374" s="2" t="s">
        <v>296</v>
      </c>
      <c r="AB374" s="2" t="s">
        <v>91</v>
      </c>
      <c r="AC374" s="2" t="s">
        <v>297</v>
      </c>
    </row>
    <row r="375" spans="1:29" x14ac:dyDescent="0.25">
      <c r="A375">
        <f t="shared" si="68"/>
        <v>45464</v>
      </c>
      <c r="B375">
        <f t="shared" si="65"/>
        <v>200</v>
      </c>
      <c r="C375" s="27" t="str">
        <f>INDEX(ChartOfAccounts!B:B,MATCH('Xero Demo Data'!B375,ChartOfAccounts!A:A,0))</f>
        <v>Sales</v>
      </c>
      <c r="D375" s="25">
        <f t="shared" si="69"/>
        <v>45464</v>
      </c>
      <c r="E375" s="27" t="str">
        <f t="shared" si="66"/>
        <v>JC</v>
      </c>
      <c r="F375" t="str">
        <f t="shared" si="70"/>
        <v>City Limousines</v>
      </c>
      <c r="G375" t="str">
        <f t="shared" si="71"/>
        <v>City Limousines - Fish out of Water: Finding Your Brand'</v>
      </c>
      <c r="H375" t="str">
        <f t="shared" si="72"/>
        <v>Book</v>
      </c>
      <c r="I375" s="26">
        <f t="shared" si="73"/>
        <v>16.62</v>
      </c>
      <c r="K375" s="15">
        <v>45464</v>
      </c>
      <c r="L375" s="2" t="s">
        <v>112</v>
      </c>
      <c r="M375" s="2" t="s">
        <v>151</v>
      </c>
      <c r="N375" s="2" t="s">
        <v>120</v>
      </c>
      <c r="O375" s="2" t="s">
        <v>341</v>
      </c>
      <c r="P375" s="2" t="s">
        <v>169</v>
      </c>
      <c r="Q375" s="2" t="s">
        <v>170</v>
      </c>
      <c r="R375" s="16">
        <v>0</v>
      </c>
      <c r="S375" s="16">
        <v>16.62</v>
      </c>
      <c r="T375" s="16">
        <f t="shared" si="74"/>
        <v>12553.98</v>
      </c>
      <c r="U375" s="16">
        <v>19.95</v>
      </c>
      <c r="V375" s="16">
        <v>16.62</v>
      </c>
      <c r="W375" s="16">
        <v>3.33</v>
      </c>
      <c r="X375" s="17">
        <v>20</v>
      </c>
      <c r="Y375" s="2" t="s">
        <v>294</v>
      </c>
      <c r="Z375" s="2" t="s">
        <v>325</v>
      </c>
      <c r="AA375" s="2" t="s">
        <v>296</v>
      </c>
      <c r="AB375" s="2" t="s">
        <v>91</v>
      </c>
      <c r="AC375" s="2" t="s">
        <v>297</v>
      </c>
    </row>
    <row r="376" spans="1:29" x14ac:dyDescent="0.25">
      <c r="A376">
        <f t="shared" si="68"/>
        <v>45477</v>
      </c>
      <c r="B376">
        <f t="shared" si="65"/>
        <v>200</v>
      </c>
      <c r="C376" s="27" t="str">
        <f>INDEX(ChartOfAccounts!B:B,MATCH('Xero Demo Data'!B376,ChartOfAccounts!A:A,0))</f>
        <v>Sales</v>
      </c>
      <c r="D376" s="25">
        <f t="shared" si="69"/>
        <v>45477</v>
      </c>
      <c r="E376" s="27" t="str">
        <f t="shared" si="66"/>
        <v>JC</v>
      </c>
      <c r="F376" t="str">
        <f t="shared" si="70"/>
        <v>Ridgeway University</v>
      </c>
      <c r="G376" t="str">
        <f t="shared" si="71"/>
        <v>Ridgeway University - Onsite project management for CRM Project 3 days/week</v>
      </c>
      <c r="H376" t="str">
        <f t="shared" si="72"/>
        <v>P/O CRM08-12</v>
      </c>
      <c r="I376" s="26">
        <f t="shared" si="73"/>
        <v>5156.25</v>
      </c>
      <c r="K376" s="15">
        <v>45477</v>
      </c>
      <c r="L376" s="2" t="s">
        <v>112</v>
      </c>
      <c r="M376" s="2" t="s">
        <v>119</v>
      </c>
      <c r="N376" s="2" t="s">
        <v>120</v>
      </c>
      <c r="O376" s="2" t="s">
        <v>342</v>
      </c>
      <c r="P376" s="2" t="s">
        <v>171</v>
      </c>
      <c r="Q376" s="2" t="s">
        <v>172</v>
      </c>
      <c r="R376" s="16">
        <v>0</v>
      </c>
      <c r="S376" s="16">
        <v>5156.25</v>
      </c>
      <c r="T376" s="16">
        <f t="shared" si="74"/>
        <v>17710.23</v>
      </c>
      <c r="U376" s="16">
        <v>6187.5</v>
      </c>
      <c r="V376" s="16">
        <v>5156.25</v>
      </c>
      <c r="W376" s="16">
        <v>1031.25</v>
      </c>
      <c r="X376" s="17">
        <v>20</v>
      </c>
      <c r="Y376" s="2" t="s">
        <v>294</v>
      </c>
      <c r="Z376" s="2" t="s">
        <v>325</v>
      </c>
      <c r="AA376" s="2" t="s">
        <v>296</v>
      </c>
      <c r="AB376" s="2" t="s">
        <v>142</v>
      </c>
      <c r="AC376" s="2" t="s">
        <v>297</v>
      </c>
    </row>
    <row r="377" spans="1:29" x14ac:dyDescent="0.25">
      <c r="A377">
        <f t="shared" si="68"/>
        <v>45478</v>
      </c>
      <c r="B377">
        <f t="shared" si="65"/>
        <v>200</v>
      </c>
      <c r="C377" s="27" t="str">
        <f>INDEX(ChartOfAccounts!B:B,MATCH('Xero Demo Data'!B377,ChartOfAccounts!A:A,0))</f>
        <v>Sales</v>
      </c>
      <c r="D377" s="25">
        <f t="shared" si="69"/>
        <v>45478</v>
      </c>
      <c r="E377" s="27" t="str">
        <f t="shared" si="66"/>
        <v>JC</v>
      </c>
      <c r="F377" t="str">
        <f t="shared" si="70"/>
        <v>Boom FM</v>
      </c>
      <c r="G377" t="str">
        <f t="shared" si="71"/>
        <v>Boom FM - Half day training - Microsoft Office</v>
      </c>
      <c r="H377" t="str">
        <f t="shared" si="72"/>
        <v>Training</v>
      </c>
      <c r="I377" s="26">
        <f t="shared" si="73"/>
        <v>416.67</v>
      </c>
      <c r="K377" s="15">
        <v>45478</v>
      </c>
      <c r="L377" s="2" t="s">
        <v>112</v>
      </c>
      <c r="M377" s="2" t="s">
        <v>173</v>
      </c>
      <c r="N377" s="2" t="s">
        <v>120</v>
      </c>
      <c r="O377" s="2" t="s">
        <v>343</v>
      </c>
      <c r="P377" s="2" t="s">
        <v>174</v>
      </c>
      <c r="Q377" s="2" t="s">
        <v>120</v>
      </c>
      <c r="R377" s="16">
        <v>0</v>
      </c>
      <c r="S377" s="16">
        <v>416.67</v>
      </c>
      <c r="T377" s="16">
        <f t="shared" si="74"/>
        <v>18126.899999999998</v>
      </c>
      <c r="U377" s="16">
        <v>500</v>
      </c>
      <c r="V377" s="16">
        <v>416.67</v>
      </c>
      <c r="W377" s="16">
        <v>83.33</v>
      </c>
      <c r="X377" s="17">
        <v>20</v>
      </c>
      <c r="Y377" s="2" t="s">
        <v>294</v>
      </c>
      <c r="Z377" s="2" t="s">
        <v>325</v>
      </c>
      <c r="AA377" s="2" t="s">
        <v>296</v>
      </c>
      <c r="AB377" s="2" t="s">
        <v>91</v>
      </c>
      <c r="AC377" s="2" t="s">
        <v>297</v>
      </c>
    </row>
    <row r="378" spans="1:29" x14ac:dyDescent="0.25">
      <c r="A378">
        <f t="shared" si="68"/>
        <v>45480</v>
      </c>
      <c r="B378">
        <f t="shared" si="65"/>
        <v>200</v>
      </c>
      <c r="C378" s="27" t="str">
        <f>INDEX(ChartOfAccounts!B:B,MATCH('Xero Demo Data'!B378,ChartOfAccounts!A:A,0))</f>
        <v>Sales</v>
      </c>
      <c r="D378" s="25">
        <f t="shared" si="69"/>
        <v>45480</v>
      </c>
      <c r="E378" s="27" t="str">
        <f t="shared" si="66"/>
        <v>JC</v>
      </c>
      <c r="F378" t="str">
        <f t="shared" si="70"/>
        <v>Petrie McLoud Watson &amp; Associates</v>
      </c>
      <c r="G378" t="str">
        <f t="shared" si="71"/>
        <v>Petrie McLoud Watson &amp; Associates - Development work - developer onsite</v>
      </c>
      <c r="H378" t="str">
        <f t="shared" si="72"/>
        <v>Portal Proj</v>
      </c>
      <c r="I378" s="26">
        <f t="shared" si="73"/>
        <v>1172.71</v>
      </c>
      <c r="K378" s="15">
        <v>45480</v>
      </c>
      <c r="L378" s="2" t="s">
        <v>112</v>
      </c>
      <c r="M378" s="2" t="s">
        <v>175</v>
      </c>
      <c r="N378" s="2"/>
      <c r="O378" s="2" t="s">
        <v>344</v>
      </c>
      <c r="P378" s="2" t="s">
        <v>176</v>
      </c>
      <c r="Q378" s="2" t="s">
        <v>177</v>
      </c>
      <c r="R378" s="16">
        <v>0</v>
      </c>
      <c r="S378" s="16">
        <v>1172.71</v>
      </c>
      <c r="T378" s="16">
        <f t="shared" si="74"/>
        <v>19299.609999999997</v>
      </c>
      <c r="U378" s="16">
        <v>1407.25</v>
      </c>
      <c r="V378" s="16">
        <v>1172.71</v>
      </c>
      <c r="W378" s="16">
        <v>234.54</v>
      </c>
      <c r="X378" s="17">
        <v>20</v>
      </c>
      <c r="Y378" s="2" t="s">
        <v>294</v>
      </c>
      <c r="Z378" s="2" t="s">
        <v>325</v>
      </c>
      <c r="AA378" s="2" t="s">
        <v>296</v>
      </c>
      <c r="AB378" s="2" t="s">
        <v>98</v>
      </c>
      <c r="AC378" s="2" t="s">
        <v>297</v>
      </c>
    </row>
    <row r="379" spans="1:29" x14ac:dyDescent="0.25">
      <c r="A379">
        <f t="shared" si="68"/>
        <v>45481</v>
      </c>
      <c r="B379">
        <f t="shared" si="65"/>
        <v>200</v>
      </c>
      <c r="C379" s="27" t="str">
        <f>INDEX(ChartOfAccounts!B:B,MATCH('Xero Demo Data'!B379,ChartOfAccounts!A:A,0))</f>
        <v>Sales</v>
      </c>
      <c r="D379" s="25">
        <f t="shared" si="69"/>
        <v>45481</v>
      </c>
      <c r="E379" s="27" t="str">
        <f t="shared" si="66"/>
        <v>JC</v>
      </c>
      <c r="F379" t="str">
        <f t="shared" si="70"/>
        <v>Boom FM</v>
      </c>
      <c r="G379" t="str">
        <f t="shared" si="71"/>
        <v>Boom FM - Half day training - Microsoft Office - operations staff (Session 2)</v>
      </c>
      <c r="H379" t="str">
        <f t="shared" si="72"/>
        <v>Training</v>
      </c>
      <c r="I379" s="26">
        <f t="shared" si="73"/>
        <v>416.67</v>
      </c>
      <c r="K379" s="15">
        <v>45481</v>
      </c>
      <c r="L379" s="2" t="s">
        <v>112</v>
      </c>
      <c r="M379" s="2" t="s">
        <v>173</v>
      </c>
      <c r="N379" s="2" t="s">
        <v>120</v>
      </c>
      <c r="O379" s="2" t="s">
        <v>345</v>
      </c>
      <c r="P379" s="2" t="s">
        <v>178</v>
      </c>
      <c r="Q379" s="2" t="s">
        <v>120</v>
      </c>
      <c r="R379" s="16">
        <v>0</v>
      </c>
      <c r="S379" s="16">
        <v>416.67</v>
      </c>
      <c r="T379" s="16">
        <f t="shared" si="74"/>
        <v>19716.279999999995</v>
      </c>
      <c r="U379" s="16">
        <v>500</v>
      </c>
      <c r="V379" s="16">
        <v>416.67</v>
      </c>
      <c r="W379" s="16">
        <v>83.33</v>
      </c>
      <c r="X379" s="17">
        <v>20</v>
      </c>
      <c r="Y379" s="2" t="s">
        <v>294</v>
      </c>
      <c r="Z379" s="2" t="s">
        <v>325</v>
      </c>
      <c r="AA379" s="2" t="s">
        <v>296</v>
      </c>
      <c r="AB379" s="2" t="s">
        <v>91</v>
      </c>
      <c r="AC379" s="2" t="s">
        <v>297</v>
      </c>
    </row>
    <row r="380" spans="1:29" x14ac:dyDescent="0.25">
      <c r="A380">
        <f t="shared" si="68"/>
        <v>45481</v>
      </c>
      <c r="B380">
        <f t="shared" si="65"/>
        <v>200</v>
      </c>
      <c r="C380" s="27" t="str">
        <f>INDEX(ChartOfAccounts!B:B,MATCH('Xero Demo Data'!B380,ChartOfAccounts!A:A,0))</f>
        <v>Sales</v>
      </c>
      <c r="D380" s="25">
        <f t="shared" si="69"/>
        <v>45481</v>
      </c>
      <c r="E380" s="27" t="str">
        <f t="shared" si="66"/>
        <v>JC</v>
      </c>
      <c r="F380" t="str">
        <f t="shared" si="70"/>
        <v>Boom FM</v>
      </c>
      <c r="G380" t="str">
        <f t="shared" si="71"/>
        <v>Boom FM - Half day training - Microsoft Office - reception staff (Session 1)</v>
      </c>
      <c r="H380" t="str">
        <f t="shared" si="72"/>
        <v>Training</v>
      </c>
      <c r="I380" s="26">
        <f t="shared" si="73"/>
        <v>416.67</v>
      </c>
      <c r="K380" s="15">
        <v>45481</v>
      </c>
      <c r="L380" s="2" t="s">
        <v>112</v>
      </c>
      <c r="M380" s="2" t="s">
        <v>173</v>
      </c>
      <c r="N380" s="2" t="s">
        <v>120</v>
      </c>
      <c r="O380" s="2" t="s">
        <v>346</v>
      </c>
      <c r="P380" s="2" t="s">
        <v>178</v>
      </c>
      <c r="Q380" s="2" t="s">
        <v>120</v>
      </c>
      <c r="R380" s="16">
        <v>0</v>
      </c>
      <c r="S380" s="16">
        <v>416.67</v>
      </c>
      <c r="T380" s="16">
        <f t="shared" si="74"/>
        <v>20132.949999999993</v>
      </c>
      <c r="U380" s="16">
        <v>500</v>
      </c>
      <c r="V380" s="16">
        <v>416.67</v>
      </c>
      <c r="W380" s="16">
        <v>83.33</v>
      </c>
      <c r="X380" s="17">
        <v>20</v>
      </c>
      <c r="Y380" s="2" t="s">
        <v>294</v>
      </c>
      <c r="Z380" s="2" t="s">
        <v>325</v>
      </c>
      <c r="AA380" s="2" t="s">
        <v>296</v>
      </c>
      <c r="AB380" s="2" t="s">
        <v>91</v>
      </c>
      <c r="AC380" s="2" t="s">
        <v>297</v>
      </c>
    </row>
    <row r="381" spans="1:29" ht="30" x14ac:dyDescent="0.25">
      <c r="A381">
        <f t="shared" si="68"/>
        <v>45481</v>
      </c>
      <c r="B381">
        <f t="shared" si="65"/>
        <v>200</v>
      </c>
      <c r="C381" s="27" t="str">
        <f>INDEX(ChartOfAccounts!B:B,MATCH('Xero Demo Data'!B381,ChartOfAccounts!A:A,0))</f>
        <v>Sales</v>
      </c>
      <c r="D381" s="25">
        <f t="shared" si="69"/>
        <v>45481</v>
      </c>
      <c r="E381" s="27" t="str">
        <f t="shared" si="66"/>
        <v>JD</v>
      </c>
      <c r="F381" t="str">
        <f t="shared" si="70"/>
        <v>Boom FM</v>
      </c>
      <c r="G381" t="str">
        <f t="shared" si="71"/>
        <v>Boom FM - CREDIT Half day training - Microsoft Office and include in suite of training
INV-0024</v>
      </c>
      <c r="H381" t="str">
        <f t="shared" si="72"/>
        <v>Training</v>
      </c>
      <c r="I381" s="26">
        <f t="shared" si="73"/>
        <v>-416.67</v>
      </c>
      <c r="K381" s="15">
        <v>45481</v>
      </c>
      <c r="L381" s="2" t="s">
        <v>148</v>
      </c>
      <c r="M381" s="2" t="s">
        <v>173</v>
      </c>
      <c r="N381" s="2" t="s">
        <v>120</v>
      </c>
      <c r="O381" s="21" t="s">
        <v>347</v>
      </c>
      <c r="P381" s="2" t="s">
        <v>179</v>
      </c>
      <c r="Q381" s="2" t="s">
        <v>120</v>
      </c>
      <c r="R381" s="16">
        <v>416.67</v>
      </c>
      <c r="S381" s="16">
        <v>0</v>
      </c>
      <c r="T381" s="16">
        <f t="shared" si="74"/>
        <v>19716.279999999995</v>
      </c>
      <c r="U381" s="16">
        <v>-500</v>
      </c>
      <c r="V381" s="16">
        <v>-416.67</v>
      </c>
      <c r="W381" s="16">
        <v>-83.33</v>
      </c>
      <c r="X381" s="17">
        <v>20</v>
      </c>
      <c r="Y381" s="2" t="s">
        <v>294</v>
      </c>
      <c r="Z381" s="2" t="s">
        <v>325</v>
      </c>
      <c r="AA381" s="2" t="s">
        <v>296</v>
      </c>
      <c r="AB381" s="2" t="s">
        <v>91</v>
      </c>
      <c r="AC381" s="2" t="s">
        <v>297</v>
      </c>
    </row>
    <row r="382" spans="1:29" x14ac:dyDescent="0.25">
      <c r="A382">
        <f t="shared" si="68"/>
        <v>45485</v>
      </c>
      <c r="B382">
        <f t="shared" si="65"/>
        <v>200</v>
      </c>
      <c r="C382" s="27" t="str">
        <f>INDEX(ChartOfAccounts!B:B,MATCH('Xero Demo Data'!B382,ChartOfAccounts!A:A,0))</f>
        <v>Sales</v>
      </c>
      <c r="D382" s="25">
        <f t="shared" si="69"/>
        <v>45485</v>
      </c>
      <c r="E382" s="27" t="str">
        <f t="shared" si="66"/>
        <v>JC</v>
      </c>
      <c r="F382" t="str">
        <f t="shared" si="70"/>
        <v>Port &amp; Philip Freight</v>
      </c>
      <c r="G382" t="str">
        <f t="shared" si="71"/>
        <v>Port &amp; Philip Freight - Project management &amp; implementation - branding workshop with your team</v>
      </c>
      <c r="H382" t="str">
        <f t="shared" si="72"/>
        <v>INV-0041</v>
      </c>
      <c r="I382" s="26">
        <f t="shared" si="73"/>
        <v>250</v>
      </c>
      <c r="K382" s="15">
        <v>45485</v>
      </c>
      <c r="L382" s="2" t="s">
        <v>112</v>
      </c>
      <c r="M382" s="2" t="s">
        <v>145</v>
      </c>
      <c r="N382" s="2" t="s">
        <v>120</v>
      </c>
      <c r="O382" s="2" t="s">
        <v>348</v>
      </c>
      <c r="P382" s="2" t="s">
        <v>180</v>
      </c>
      <c r="Q382" s="2" t="s">
        <v>180</v>
      </c>
      <c r="R382" s="16">
        <v>0</v>
      </c>
      <c r="S382" s="16">
        <v>250</v>
      </c>
      <c r="T382" s="16">
        <f t="shared" si="74"/>
        <v>19966.279999999995</v>
      </c>
      <c r="U382" s="16">
        <v>250</v>
      </c>
      <c r="V382" s="16">
        <v>250</v>
      </c>
      <c r="W382" s="16">
        <v>0</v>
      </c>
      <c r="X382" s="17">
        <v>0</v>
      </c>
      <c r="Y382" s="2" t="s">
        <v>349</v>
      </c>
      <c r="Z382" s="2" t="s">
        <v>325</v>
      </c>
      <c r="AA382" s="2" t="s">
        <v>296</v>
      </c>
      <c r="AB382" s="2"/>
      <c r="AC382" s="2" t="s">
        <v>219</v>
      </c>
    </row>
    <row r="383" spans="1:29" x14ac:dyDescent="0.25">
      <c r="A383">
        <f t="shared" si="68"/>
        <v>45486</v>
      </c>
      <c r="B383">
        <f t="shared" si="65"/>
        <v>200</v>
      </c>
      <c r="C383" s="27" t="str">
        <f>INDEX(ChartOfAccounts!B:B,MATCH('Xero Demo Data'!B383,ChartOfAccounts!A:A,0))</f>
        <v>Sales</v>
      </c>
      <c r="D383" s="25">
        <f t="shared" si="69"/>
        <v>45486</v>
      </c>
      <c r="E383" s="27" t="str">
        <f t="shared" si="66"/>
        <v>JC</v>
      </c>
      <c r="F383" t="str">
        <f t="shared" si="70"/>
        <v>Port &amp; Philip Freight</v>
      </c>
      <c r="G383" t="str">
        <f t="shared" si="71"/>
        <v>Port &amp; Philip Freight - Fish out of Water: Finding Your Brand</v>
      </c>
      <c r="H383" t="str">
        <f t="shared" si="72"/>
        <v>INV-0042</v>
      </c>
      <c r="I383" s="26">
        <f t="shared" si="73"/>
        <v>1995</v>
      </c>
      <c r="K383" s="15">
        <v>45486</v>
      </c>
      <c r="L383" s="2" t="s">
        <v>112</v>
      </c>
      <c r="M383" s="2" t="s">
        <v>145</v>
      </c>
      <c r="N383" s="2" t="s">
        <v>120</v>
      </c>
      <c r="O383" s="2" t="s">
        <v>350</v>
      </c>
      <c r="P383" s="2" t="s">
        <v>182</v>
      </c>
      <c r="Q383" s="2" t="s">
        <v>182</v>
      </c>
      <c r="R383" s="16">
        <v>0</v>
      </c>
      <c r="S383" s="16">
        <v>1995</v>
      </c>
      <c r="T383" s="16">
        <f t="shared" si="74"/>
        <v>21961.279999999995</v>
      </c>
      <c r="U383" s="16">
        <v>1995</v>
      </c>
      <c r="V383" s="16">
        <v>1995</v>
      </c>
      <c r="W383" s="16">
        <v>0</v>
      </c>
      <c r="X383" s="17">
        <v>0</v>
      </c>
      <c r="Y383" s="2" t="s">
        <v>351</v>
      </c>
      <c r="Z383" s="2" t="s">
        <v>325</v>
      </c>
      <c r="AA383" s="2" t="s">
        <v>296</v>
      </c>
      <c r="AB383" s="2"/>
      <c r="AC383" s="2" t="s">
        <v>219</v>
      </c>
    </row>
    <row r="384" spans="1:29" x14ac:dyDescent="0.25">
      <c r="A384">
        <f t="shared" si="68"/>
        <v>45487</v>
      </c>
      <c r="B384">
        <f t="shared" si="65"/>
        <v>200</v>
      </c>
      <c r="C384" s="27" t="str">
        <f>INDEX(ChartOfAccounts!B:B,MATCH('Xero Demo Data'!B384,ChartOfAccounts!A:A,0))</f>
        <v>Sales</v>
      </c>
      <c r="D384" s="25">
        <f t="shared" si="69"/>
        <v>45487</v>
      </c>
      <c r="E384" s="27" t="str">
        <f t="shared" si="66"/>
        <v>JC</v>
      </c>
      <c r="F384" t="str">
        <f t="shared" si="70"/>
        <v>Port &amp; Philip Freight</v>
      </c>
      <c r="G384" t="str">
        <f t="shared" si="71"/>
        <v>Port &amp; Philip Freight - Desktop/network support via email &amp; phone.Per month fixed fee for minimum 20 hours/month.</v>
      </c>
      <c r="H384" t="str">
        <f t="shared" si="72"/>
        <v>Monthly Support</v>
      </c>
      <c r="I384" s="26">
        <f t="shared" si="73"/>
        <v>451.04</v>
      </c>
      <c r="K384" s="15">
        <v>45487</v>
      </c>
      <c r="L384" s="2" t="s">
        <v>112</v>
      </c>
      <c r="M384" s="2" t="s">
        <v>145</v>
      </c>
      <c r="N384" s="2" t="s">
        <v>120</v>
      </c>
      <c r="O384" s="2" t="s">
        <v>331</v>
      </c>
      <c r="P384" s="2" t="s">
        <v>183</v>
      </c>
      <c r="Q384" s="2" t="s">
        <v>139</v>
      </c>
      <c r="R384" s="16">
        <v>0</v>
      </c>
      <c r="S384" s="16">
        <v>451.04</v>
      </c>
      <c r="T384" s="16">
        <f t="shared" si="74"/>
        <v>22412.319999999996</v>
      </c>
      <c r="U384" s="16">
        <v>541.25</v>
      </c>
      <c r="V384" s="16">
        <v>451.04</v>
      </c>
      <c r="W384" s="16">
        <v>90.21</v>
      </c>
      <c r="X384" s="17">
        <v>20</v>
      </c>
      <c r="Y384" s="2" t="s">
        <v>294</v>
      </c>
      <c r="Z384" s="2" t="s">
        <v>325</v>
      </c>
      <c r="AA384" s="2" t="s">
        <v>296</v>
      </c>
      <c r="AB384" s="2" t="s">
        <v>98</v>
      </c>
      <c r="AC384" s="2" t="s">
        <v>297</v>
      </c>
    </row>
    <row r="385" spans="1:29" x14ac:dyDescent="0.25">
      <c r="A385">
        <f t="shared" si="68"/>
        <v>45487</v>
      </c>
      <c r="B385">
        <f t="shared" si="65"/>
        <v>200</v>
      </c>
      <c r="C385" s="27" t="str">
        <f>INDEX(ChartOfAccounts!B:B,MATCH('Xero Demo Data'!B385,ChartOfAccounts!A:A,0))</f>
        <v>Sales</v>
      </c>
      <c r="D385" s="25">
        <f t="shared" si="69"/>
        <v>45487</v>
      </c>
      <c r="E385" s="27" t="str">
        <f t="shared" si="66"/>
        <v>JC</v>
      </c>
      <c r="F385" t="str">
        <f t="shared" si="70"/>
        <v>Rex Media Group</v>
      </c>
      <c r="G385" t="str">
        <f t="shared" si="71"/>
        <v>Rex Media Group - Desktop/network support via email &amp; phone.Per month fixed fee for minimum 20 hours/month.</v>
      </c>
      <c r="H385" t="str">
        <f t="shared" si="72"/>
        <v>Monthly Support</v>
      </c>
      <c r="I385" s="26">
        <f t="shared" si="73"/>
        <v>451.04</v>
      </c>
      <c r="K385" s="15">
        <v>45487</v>
      </c>
      <c r="L385" s="2" t="s">
        <v>112</v>
      </c>
      <c r="M385" s="2" t="s">
        <v>140</v>
      </c>
      <c r="N385" s="2" t="s">
        <v>120</v>
      </c>
      <c r="O385" s="2" t="s">
        <v>329</v>
      </c>
      <c r="P385" s="2" t="s">
        <v>184</v>
      </c>
      <c r="Q385" s="2" t="s">
        <v>139</v>
      </c>
      <c r="R385" s="16">
        <v>0</v>
      </c>
      <c r="S385" s="16">
        <v>451.04</v>
      </c>
      <c r="T385" s="16">
        <f t="shared" si="74"/>
        <v>22863.359999999997</v>
      </c>
      <c r="U385" s="16">
        <v>541.25</v>
      </c>
      <c r="V385" s="16">
        <v>451.04</v>
      </c>
      <c r="W385" s="16">
        <v>90.21</v>
      </c>
      <c r="X385" s="17">
        <v>20</v>
      </c>
      <c r="Y385" s="2" t="s">
        <v>294</v>
      </c>
      <c r="Z385" s="2" t="s">
        <v>325</v>
      </c>
      <c r="AA385" s="2" t="s">
        <v>296</v>
      </c>
      <c r="AB385" s="2" t="s">
        <v>142</v>
      </c>
      <c r="AC385" s="2" t="s">
        <v>297</v>
      </c>
    </row>
    <row r="386" spans="1:29" x14ac:dyDescent="0.25">
      <c r="A386">
        <f t="shared" si="68"/>
        <v>45487</v>
      </c>
      <c r="B386">
        <f t="shared" si="65"/>
        <v>200</v>
      </c>
      <c r="C386" s="27" t="str">
        <f>INDEX(ChartOfAccounts!B:B,MATCH('Xero Demo Data'!B386,ChartOfAccounts!A:A,0))</f>
        <v>Sales</v>
      </c>
      <c r="D386" s="25">
        <f t="shared" si="69"/>
        <v>45487</v>
      </c>
      <c r="E386" s="27" t="str">
        <f t="shared" si="66"/>
        <v>JC</v>
      </c>
      <c r="F386" t="str">
        <f t="shared" si="70"/>
        <v>Hamilton Smith Ltd</v>
      </c>
      <c r="G386" t="str">
        <f t="shared" si="71"/>
        <v>Hamilton Smith Ltd - Desktop/network support via email &amp; phone.Per month fixed fee for minimum 20 hours/month.</v>
      </c>
      <c r="H386" t="str">
        <f t="shared" si="72"/>
        <v>Monthly Support</v>
      </c>
      <c r="I386" s="26">
        <f t="shared" si="73"/>
        <v>451.04</v>
      </c>
      <c r="K386" s="15">
        <v>45487</v>
      </c>
      <c r="L386" s="2" t="s">
        <v>112</v>
      </c>
      <c r="M386" s="2" t="s">
        <v>143</v>
      </c>
      <c r="N386" s="2" t="s">
        <v>120</v>
      </c>
      <c r="O386" s="2" t="s">
        <v>330</v>
      </c>
      <c r="P386" s="2" t="s">
        <v>185</v>
      </c>
      <c r="Q386" s="2" t="s">
        <v>139</v>
      </c>
      <c r="R386" s="16">
        <v>0</v>
      </c>
      <c r="S386" s="16">
        <v>451.04</v>
      </c>
      <c r="T386" s="16">
        <f t="shared" si="74"/>
        <v>23314.399999999998</v>
      </c>
      <c r="U386" s="16">
        <v>541.25</v>
      </c>
      <c r="V386" s="16">
        <v>451.04</v>
      </c>
      <c r="W386" s="16">
        <v>90.21</v>
      </c>
      <c r="X386" s="17">
        <v>20</v>
      </c>
      <c r="Y386" s="2" t="s">
        <v>294</v>
      </c>
      <c r="Z386" s="2" t="s">
        <v>325</v>
      </c>
      <c r="AA386" s="2" t="s">
        <v>296</v>
      </c>
      <c r="AB386" s="2" t="s">
        <v>117</v>
      </c>
      <c r="AC386" s="2" t="s">
        <v>297</v>
      </c>
    </row>
    <row r="387" spans="1:29" x14ac:dyDescent="0.25">
      <c r="A387">
        <f t="shared" si="68"/>
        <v>45487</v>
      </c>
      <c r="B387">
        <f t="shared" si="65"/>
        <v>200</v>
      </c>
      <c r="C387" s="27" t="str">
        <f>INDEX(ChartOfAccounts!B:B,MATCH('Xero Demo Data'!B387,ChartOfAccounts!A:A,0))</f>
        <v>Sales</v>
      </c>
      <c r="D387" s="25">
        <f t="shared" si="69"/>
        <v>45487</v>
      </c>
      <c r="E387" s="27" t="str">
        <f t="shared" si="66"/>
        <v>JC</v>
      </c>
      <c r="F387" t="str">
        <f t="shared" si="70"/>
        <v>Young Bros Transport</v>
      </c>
      <c r="G387" t="str">
        <f t="shared" si="71"/>
        <v>Young Bros Transport - Desktop/network support via email &amp; phone.Per month fixed fee for minimum 20 hours/month.</v>
      </c>
      <c r="H387" t="str">
        <f t="shared" si="72"/>
        <v>Monthly Support</v>
      </c>
      <c r="I387" s="26">
        <f t="shared" si="73"/>
        <v>451.04</v>
      </c>
      <c r="K387" s="15">
        <v>45487</v>
      </c>
      <c r="L387" s="2" t="s">
        <v>112</v>
      </c>
      <c r="M387" s="2" t="s">
        <v>137</v>
      </c>
      <c r="N387" s="2" t="s">
        <v>120</v>
      </c>
      <c r="O387" s="2" t="s">
        <v>328</v>
      </c>
      <c r="P387" s="2" t="s">
        <v>186</v>
      </c>
      <c r="Q387" s="2" t="s">
        <v>139</v>
      </c>
      <c r="R387" s="16">
        <v>0</v>
      </c>
      <c r="S387" s="16">
        <v>451.04</v>
      </c>
      <c r="T387" s="16">
        <f t="shared" si="74"/>
        <v>23765.439999999999</v>
      </c>
      <c r="U387" s="16">
        <v>541.25</v>
      </c>
      <c r="V387" s="16">
        <v>451.04</v>
      </c>
      <c r="W387" s="16">
        <v>90.21</v>
      </c>
      <c r="X387" s="17">
        <v>20</v>
      </c>
      <c r="Y387" s="2" t="s">
        <v>294</v>
      </c>
      <c r="Z387" s="2" t="s">
        <v>325</v>
      </c>
      <c r="AA387" s="2" t="s">
        <v>296</v>
      </c>
      <c r="AB387" s="2" t="s">
        <v>91</v>
      </c>
      <c r="AC387" s="2" t="s">
        <v>297</v>
      </c>
    </row>
    <row r="388" spans="1:29" x14ac:dyDescent="0.25">
      <c r="A388">
        <f t="shared" si="68"/>
        <v>45488</v>
      </c>
      <c r="B388">
        <f t="shared" si="65"/>
        <v>200</v>
      </c>
      <c r="C388" s="27" t="str">
        <f>INDEX(ChartOfAccounts!B:B,MATCH('Xero Demo Data'!B388,ChartOfAccounts!A:A,0))</f>
        <v>Sales</v>
      </c>
      <c r="D388" s="25">
        <f t="shared" si="69"/>
        <v>45488</v>
      </c>
      <c r="E388" s="27" t="str">
        <f t="shared" si="66"/>
        <v>JC</v>
      </c>
      <c r="F388" t="str">
        <f t="shared" si="70"/>
        <v>DIISR - Small Business Services</v>
      </c>
      <c r="G388" t="str">
        <f t="shared" si="71"/>
        <v>DIISR - Small Business Services - Fish out of Water: Finding Your Brand'</v>
      </c>
      <c r="H388" t="str">
        <f t="shared" si="72"/>
        <v>Yr Ref W08-143</v>
      </c>
      <c r="I388" s="26">
        <f t="shared" si="73"/>
        <v>16.62</v>
      </c>
      <c r="K388" s="15">
        <v>45488</v>
      </c>
      <c r="L388" s="2" t="s">
        <v>112</v>
      </c>
      <c r="M388" s="2" t="s">
        <v>54</v>
      </c>
      <c r="N388" s="2"/>
      <c r="O388" s="2" t="s">
        <v>352</v>
      </c>
      <c r="P388" s="2" t="s">
        <v>187</v>
      </c>
      <c r="Q388" s="2" t="s">
        <v>166</v>
      </c>
      <c r="R388" s="16">
        <v>0</v>
      </c>
      <c r="S388" s="16">
        <v>16.62</v>
      </c>
      <c r="T388" s="16">
        <f t="shared" si="74"/>
        <v>23782.059999999998</v>
      </c>
      <c r="U388" s="16">
        <v>19.95</v>
      </c>
      <c r="V388" s="16">
        <v>16.62</v>
      </c>
      <c r="W388" s="16">
        <v>3.33</v>
      </c>
      <c r="X388" s="17">
        <v>20</v>
      </c>
      <c r="Y388" s="2" t="s">
        <v>294</v>
      </c>
      <c r="Z388" s="2" t="s">
        <v>325</v>
      </c>
      <c r="AA388" s="2" t="s">
        <v>296</v>
      </c>
      <c r="AB388" s="2"/>
      <c r="AC388" s="2" t="s">
        <v>297</v>
      </c>
    </row>
    <row r="389" spans="1:29" x14ac:dyDescent="0.25">
      <c r="A389">
        <f t="shared" si="68"/>
        <v>45488</v>
      </c>
      <c r="B389">
        <f t="shared" si="65"/>
        <v>200</v>
      </c>
      <c r="C389" s="27" t="str">
        <f>INDEX(ChartOfAccounts!B:B,MATCH('Xero Demo Data'!B389,ChartOfAccounts!A:A,0))</f>
        <v>Sales</v>
      </c>
      <c r="D389" s="25">
        <f t="shared" si="69"/>
        <v>45488</v>
      </c>
      <c r="E389" s="27" t="str">
        <f t="shared" si="66"/>
        <v>JC</v>
      </c>
      <c r="F389" t="str">
        <f t="shared" si="70"/>
        <v>DIISR - Small Business Services</v>
      </c>
      <c r="G389" t="str">
        <f t="shared" si="71"/>
        <v>DIISR - Small Business Services - Project management &amp; implementation - branding workshop with your team  - follow up</v>
      </c>
      <c r="H389" t="str">
        <f t="shared" si="72"/>
        <v>Yr Ref W08-143</v>
      </c>
      <c r="I389" s="26">
        <f t="shared" si="73"/>
        <v>208.33</v>
      </c>
      <c r="K389" s="15">
        <v>45488</v>
      </c>
      <c r="L389" s="2" t="s">
        <v>112</v>
      </c>
      <c r="M389" s="2" t="s">
        <v>54</v>
      </c>
      <c r="N389" s="2"/>
      <c r="O389" s="2" t="s">
        <v>353</v>
      </c>
      <c r="P389" s="2" t="s">
        <v>187</v>
      </c>
      <c r="Q389" s="2" t="s">
        <v>166</v>
      </c>
      <c r="R389" s="16">
        <v>0</v>
      </c>
      <c r="S389" s="16">
        <v>208.33</v>
      </c>
      <c r="T389" s="16">
        <f t="shared" si="74"/>
        <v>23990.39</v>
      </c>
      <c r="U389" s="16">
        <v>250</v>
      </c>
      <c r="V389" s="16">
        <v>208.33</v>
      </c>
      <c r="W389" s="16">
        <v>41.67</v>
      </c>
      <c r="X389" s="17">
        <v>20</v>
      </c>
      <c r="Y389" s="2" t="s">
        <v>294</v>
      </c>
      <c r="Z389" s="2" t="s">
        <v>325</v>
      </c>
      <c r="AA389" s="2" t="s">
        <v>296</v>
      </c>
      <c r="AB389" s="2" t="s">
        <v>142</v>
      </c>
      <c r="AC389" s="2" t="s">
        <v>297</v>
      </c>
    </row>
    <row r="390" spans="1:29" x14ac:dyDescent="0.25">
      <c r="A390">
        <f t="shared" si="68"/>
        <v>45497</v>
      </c>
      <c r="B390">
        <f t="shared" si="65"/>
        <v>200</v>
      </c>
      <c r="C390" s="27" t="str">
        <f>INDEX(ChartOfAccounts!B:B,MATCH('Xero Demo Data'!B390,ChartOfAccounts!A:A,0))</f>
        <v>Sales</v>
      </c>
      <c r="D390" s="25">
        <f t="shared" si="69"/>
        <v>45497</v>
      </c>
      <c r="E390" s="27" t="str">
        <f t="shared" si="66"/>
        <v>JD</v>
      </c>
      <c r="F390" t="str">
        <f t="shared" si="70"/>
        <v>DIISR - Small Business Services</v>
      </c>
      <c r="G390" t="str">
        <f t="shared" si="71"/>
        <v>DIISR - Small Business Services - Fish out of Water: Finding Your Brand' - credit - charged in error - should be included overall project</v>
      </c>
      <c r="H390" t="str">
        <f t="shared" si="72"/>
        <v>Yr Ref W08-143</v>
      </c>
      <c r="I390" s="26">
        <f t="shared" si="73"/>
        <v>-16.62</v>
      </c>
      <c r="K390" s="15">
        <v>45497</v>
      </c>
      <c r="L390" s="2" t="s">
        <v>148</v>
      </c>
      <c r="M390" s="2" t="s">
        <v>54</v>
      </c>
      <c r="N390" s="2"/>
      <c r="O390" s="2" t="s">
        <v>354</v>
      </c>
      <c r="P390" s="2" t="s">
        <v>190</v>
      </c>
      <c r="Q390" s="2" t="s">
        <v>166</v>
      </c>
      <c r="R390" s="16">
        <v>16.62</v>
      </c>
      <c r="S390" s="16">
        <v>0</v>
      </c>
      <c r="T390" s="16">
        <f t="shared" si="74"/>
        <v>23973.77</v>
      </c>
      <c r="U390" s="16">
        <v>-19.95</v>
      </c>
      <c r="V390" s="16">
        <v>-16.62</v>
      </c>
      <c r="W390" s="16">
        <v>-3.33</v>
      </c>
      <c r="X390" s="17">
        <v>20</v>
      </c>
      <c r="Y390" s="2" t="s">
        <v>294</v>
      </c>
      <c r="Z390" s="2" t="s">
        <v>325</v>
      </c>
      <c r="AA390" s="2" t="s">
        <v>296</v>
      </c>
      <c r="AB390" s="2"/>
      <c r="AC390" s="2" t="s">
        <v>297</v>
      </c>
    </row>
    <row r="391" spans="1:29" x14ac:dyDescent="0.25">
      <c r="A391">
        <f t="shared" si="68"/>
        <v>45503</v>
      </c>
      <c r="B391">
        <f t="shared" si="65"/>
        <v>200</v>
      </c>
      <c r="C391" s="27" t="str">
        <f>INDEX(ChartOfAccounts!B:B,MATCH('Xero Demo Data'!B391,ChartOfAccounts!A:A,0))</f>
        <v>Sales</v>
      </c>
      <c r="D391" s="25">
        <f t="shared" si="69"/>
        <v>45503</v>
      </c>
      <c r="E391" s="27" t="str">
        <f t="shared" si="66"/>
        <v>JC</v>
      </c>
      <c r="F391" t="str">
        <f t="shared" si="70"/>
        <v>Ridgeway University</v>
      </c>
      <c r="G391" t="str">
        <f t="shared" si="71"/>
        <v>Ridgeway University - Onsite project management for CRM Project 3 days/week</v>
      </c>
      <c r="H391" t="str">
        <f t="shared" si="72"/>
        <v>P/O CRM08-12</v>
      </c>
      <c r="I391" s="26">
        <f t="shared" si="73"/>
        <v>5156.25</v>
      </c>
      <c r="K391" s="15">
        <v>45503</v>
      </c>
      <c r="L391" s="2" t="s">
        <v>112</v>
      </c>
      <c r="M391" s="2" t="s">
        <v>119</v>
      </c>
      <c r="N391" s="2" t="s">
        <v>120</v>
      </c>
      <c r="O391" s="2" t="s">
        <v>342</v>
      </c>
      <c r="P391" s="2" t="s">
        <v>191</v>
      </c>
      <c r="Q391" s="2" t="s">
        <v>172</v>
      </c>
      <c r="R391" s="16">
        <v>0</v>
      </c>
      <c r="S391" s="16">
        <v>5156.25</v>
      </c>
      <c r="T391" s="16">
        <f t="shared" si="74"/>
        <v>29130.02</v>
      </c>
      <c r="U391" s="16">
        <v>6187.5</v>
      </c>
      <c r="V391" s="16">
        <v>5156.25</v>
      </c>
      <c r="W391" s="16">
        <v>1031.25</v>
      </c>
      <c r="X391" s="17">
        <v>20</v>
      </c>
      <c r="Y391" s="2" t="s">
        <v>294</v>
      </c>
      <c r="Z391" s="2" t="s">
        <v>325</v>
      </c>
      <c r="AA391" s="2" t="s">
        <v>296</v>
      </c>
      <c r="AB391" s="2" t="s">
        <v>142</v>
      </c>
      <c r="AC391" s="2" t="s">
        <v>297</v>
      </c>
    </row>
    <row r="392" spans="1:29" x14ac:dyDescent="0.25">
      <c r="A392" t="str">
        <f t="shared" si="68"/>
        <v/>
      </c>
      <c r="B392">
        <f t="shared" si="65"/>
        <v>0</v>
      </c>
      <c r="C392" s="27" t="e">
        <f>INDEX(ChartOfAccounts!B:B,MATCH('Xero Demo Data'!B392,ChartOfAccounts!A:A,0))</f>
        <v>#N/A</v>
      </c>
      <c r="D392" s="25" t="str">
        <f t="shared" si="69"/>
        <v>Total Sales</v>
      </c>
      <c r="E392" s="27" t="str">
        <f t="shared" si="66"/>
        <v>JD</v>
      </c>
      <c r="F392">
        <f t="shared" si="70"/>
        <v>0</v>
      </c>
      <c r="G392">
        <f t="shared" si="71"/>
        <v>0</v>
      </c>
      <c r="H392" t="str">
        <f t="shared" si="72"/>
        <v>-</v>
      </c>
      <c r="I392" s="26">
        <f t="shared" si="73"/>
        <v>29130.019999999997</v>
      </c>
      <c r="K392" s="18" t="s">
        <v>355</v>
      </c>
      <c r="L392" s="18"/>
      <c r="M392" s="18"/>
      <c r="N392" s="18"/>
      <c r="O392" s="18"/>
      <c r="P392" s="18"/>
      <c r="Q392" s="18"/>
      <c r="R392" s="19">
        <f>SUM(R345:R391)</f>
        <v>884.33</v>
      </c>
      <c r="S392" s="19">
        <f>SUM(S345:S391)</f>
        <v>30014.35</v>
      </c>
      <c r="T392" s="19">
        <f>T391</f>
        <v>29130.02</v>
      </c>
      <c r="U392" s="19">
        <f>SUM(U345:U391)</f>
        <v>34507</v>
      </c>
      <c r="V392" s="19">
        <f>SUM(V345:V391)</f>
        <v>29130.02</v>
      </c>
      <c r="W392" s="19">
        <f>SUM(W345:W391)</f>
        <v>5376.98</v>
      </c>
      <c r="X392" s="18"/>
      <c r="Y392" s="18"/>
      <c r="Z392" s="18"/>
      <c r="AA392" s="18"/>
      <c r="AB392" s="18"/>
      <c r="AC392" s="18"/>
    </row>
    <row r="393" spans="1:29" x14ac:dyDescent="0.25">
      <c r="A393" t="str">
        <f t="shared" si="68"/>
        <v/>
      </c>
      <c r="B393">
        <f t="shared" si="65"/>
        <v>0</v>
      </c>
      <c r="C393" s="27" t="e">
        <f>INDEX(ChartOfAccounts!B:B,MATCH('Xero Demo Data'!B393,ChartOfAccounts!A:A,0))</f>
        <v>#N/A</v>
      </c>
      <c r="D393" s="25">
        <f t="shared" si="69"/>
        <v>0</v>
      </c>
      <c r="E393" s="27" t="str">
        <f t="shared" si="66"/>
        <v>JC</v>
      </c>
      <c r="F393">
        <f t="shared" si="70"/>
        <v>0</v>
      </c>
      <c r="G393">
        <f t="shared" si="71"/>
        <v>0</v>
      </c>
      <c r="H393" t="str">
        <f t="shared" si="72"/>
        <v>-</v>
      </c>
      <c r="I393" s="26">
        <f t="shared" si="73"/>
        <v>0</v>
      </c>
    </row>
    <row r="394" spans="1:29" x14ac:dyDescent="0.25">
      <c r="A394" t="str">
        <f t="shared" si="68"/>
        <v/>
      </c>
      <c r="B394">
        <f t="shared" ref="B394:B457" si="75">VALUE(Z394)</f>
        <v>0</v>
      </c>
      <c r="C394" s="27" t="e">
        <f>INDEX(ChartOfAccounts!B:B,MATCH('Xero Demo Data'!B394,ChartOfAccounts!A:A,0))</f>
        <v>#N/A</v>
      </c>
      <c r="D394" s="25" t="str">
        <f t="shared" si="69"/>
        <v>Subscriptions</v>
      </c>
      <c r="E394" s="27" t="str">
        <f t="shared" ref="E394:E457" si="76">IF(R394=0,"JC","JD")</f>
        <v>JC</v>
      </c>
      <c r="F394">
        <f t="shared" si="70"/>
        <v>0</v>
      </c>
      <c r="G394">
        <f t="shared" si="71"/>
        <v>0</v>
      </c>
      <c r="H394" t="str">
        <f t="shared" si="72"/>
        <v>-</v>
      </c>
      <c r="I394" s="26">
        <f t="shared" si="73"/>
        <v>0</v>
      </c>
      <c r="K394" s="20" t="s">
        <v>356</v>
      </c>
      <c r="L394" s="20"/>
      <c r="M394" s="20"/>
      <c r="N394" s="20"/>
      <c r="O394" s="20"/>
      <c r="P394" s="20"/>
      <c r="Q394" s="20"/>
      <c r="R394" s="20"/>
      <c r="S394" s="20"/>
      <c r="T394" s="20"/>
      <c r="U394" s="20"/>
      <c r="V394" s="20"/>
      <c r="W394" s="20"/>
      <c r="X394" s="20"/>
      <c r="Y394" s="20"/>
      <c r="Z394" s="20"/>
      <c r="AA394" s="20"/>
      <c r="AB394" s="20"/>
      <c r="AC394" s="20"/>
    </row>
    <row r="395" spans="1:29" x14ac:dyDescent="0.25">
      <c r="A395">
        <f t="shared" si="68"/>
        <v>45450</v>
      </c>
      <c r="B395">
        <f t="shared" si="75"/>
        <v>485</v>
      </c>
      <c r="C395" s="27" t="str">
        <f>INDEX(ChartOfAccounts!B:B,MATCH('Xero Demo Data'!B395,ChartOfAccounts!A:A,0))</f>
        <v>Subscriptions</v>
      </c>
      <c r="D395" s="25">
        <f t="shared" si="69"/>
        <v>45450</v>
      </c>
      <c r="E395" s="27" t="str">
        <f t="shared" si="76"/>
        <v>JD</v>
      </c>
      <c r="F395" t="str">
        <f t="shared" si="70"/>
        <v>PC Complete</v>
      </c>
      <c r="G395" t="str">
        <f t="shared" si="71"/>
        <v>PC Complete - Webrrls Club sub</v>
      </c>
      <c r="H395" t="str">
        <f t="shared" si="72"/>
        <v>720-2</v>
      </c>
      <c r="I395" s="26">
        <f t="shared" si="73"/>
        <v>-1219.9000000000001</v>
      </c>
      <c r="K395" s="11">
        <v>45450</v>
      </c>
      <c r="L395" s="12" t="s">
        <v>53</v>
      </c>
      <c r="M395" s="12" t="s">
        <v>71</v>
      </c>
      <c r="N395" s="12"/>
      <c r="O395" s="12" t="s">
        <v>357</v>
      </c>
      <c r="P395" s="12" t="s">
        <v>87</v>
      </c>
      <c r="Q395" s="12" t="s">
        <v>87</v>
      </c>
      <c r="R395" s="13">
        <v>1219.9000000000001</v>
      </c>
      <c r="S395" s="13">
        <v>0</v>
      </c>
      <c r="T395" s="13">
        <f>(R395 - S395)</f>
        <v>1219.9000000000001</v>
      </c>
      <c r="U395" s="13">
        <v>1463.88</v>
      </c>
      <c r="V395" s="13">
        <v>1219.9000000000001</v>
      </c>
      <c r="W395" s="13">
        <v>243.98</v>
      </c>
      <c r="X395" s="14">
        <v>20</v>
      </c>
      <c r="Y395" s="12" t="s">
        <v>195</v>
      </c>
      <c r="Z395" s="12" t="s">
        <v>358</v>
      </c>
      <c r="AA395" s="12" t="s">
        <v>197</v>
      </c>
      <c r="AB395" s="12"/>
      <c r="AC395" s="12" t="s">
        <v>359</v>
      </c>
    </row>
    <row r="396" spans="1:29" x14ac:dyDescent="0.25">
      <c r="A396" t="str">
        <f t="shared" si="68"/>
        <v/>
      </c>
      <c r="B396">
        <f t="shared" si="75"/>
        <v>0</v>
      </c>
      <c r="C396" s="27" t="e">
        <f>INDEX(ChartOfAccounts!B:B,MATCH('Xero Demo Data'!B396,ChartOfAccounts!A:A,0))</f>
        <v>#N/A</v>
      </c>
      <c r="D396" s="25" t="str">
        <f t="shared" si="69"/>
        <v>Total Subscriptions</v>
      </c>
      <c r="E396" s="27" t="str">
        <f t="shared" si="76"/>
        <v>JD</v>
      </c>
      <c r="F396">
        <f t="shared" si="70"/>
        <v>0</v>
      </c>
      <c r="G396">
        <f t="shared" si="71"/>
        <v>0</v>
      </c>
      <c r="H396" t="str">
        <f t="shared" si="72"/>
        <v>-</v>
      </c>
      <c r="I396" s="26">
        <f t="shared" si="73"/>
        <v>-1219.9000000000001</v>
      </c>
      <c r="K396" s="18" t="s">
        <v>360</v>
      </c>
      <c r="L396" s="18"/>
      <c r="M396" s="18"/>
      <c r="N396" s="18"/>
      <c r="O396" s="18"/>
      <c r="P396" s="18"/>
      <c r="Q396" s="18"/>
      <c r="R396" s="19">
        <f t="shared" ref="R396:W396" si="77">R395</f>
        <v>1219.9000000000001</v>
      </c>
      <c r="S396" s="19">
        <f t="shared" si="77"/>
        <v>0</v>
      </c>
      <c r="T396" s="19">
        <f t="shared" si="77"/>
        <v>1219.9000000000001</v>
      </c>
      <c r="U396" s="19">
        <f t="shared" si="77"/>
        <v>1463.88</v>
      </c>
      <c r="V396" s="19">
        <f t="shared" si="77"/>
        <v>1219.9000000000001</v>
      </c>
      <c r="W396" s="19">
        <f t="shared" si="77"/>
        <v>243.98</v>
      </c>
      <c r="X396" s="18"/>
      <c r="Y396" s="18"/>
      <c r="Z396" s="18"/>
      <c r="AA396" s="18"/>
      <c r="AB396" s="18"/>
      <c r="AC396" s="18"/>
    </row>
    <row r="397" spans="1:29" x14ac:dyDescent="0.25">
      <c r="A397" t="str">
        <f t="shared" si="68"/>
        <v/>
      </c>
      <c r="B397">
        <f t="shared" si="75"/>
        <v>0</v>
      </c>
      <c r="C397" s="27" t="e">
        <f>INDEX(ChartOfAccounts!B:B,MATCH('Xero Demo Data'!B397,ChartOfAccounts!A:A,0))</f>
        <v>#N/A</v>
      </c>
      <c r="D397" s="25">
        <f t="shared" si="69"/>
        <v>0</v>
      </c>
      <c r="E397" s="27" t="str">
        <f t="shared" si="76"/>
        <v>JC</v>
      </c>
      <c r="F397">
        <f t="shared" si="70"/>
        <v>0</v>
      </c>
      <c r="G397">
        <f t="shared" si="71"/>
        <v>0</v>
      </c>
      <c r="H397" t="str">
        <f t="shared" si="72"/>
        <v>-</v>
      </c>
      <c r="I397" s="26">
        <f t="shared" si="73"/>
        <v>0</v>
      </c>
    </row>
    <row r="398" spans="1:29" x14ac:dyDescent="0.25">
      <c r="A398" t="str">
        <f t="shared" si="68"/>
        <v/>
      </c>
      <c r="B398">
        <f t="shared" si="75"/>
        <v>0</v>
      </c>
      <c r="C398" s="27" t="e">
        <f>INDEX(ChartOfAccounts!B:B,MATCH('Xero Demo Data'!B398,ChartOfAccounts!A:A,0))</f>
        <v>#N/A</v>
      </c>
      <c r="D398" s="25" t="str">
        <f t="shared" si="69"/>
        <v>Telephone &amp; Internet</v>
      </c>
      <c r="E398" s="27" t="str">
        <f t="shared" si="76"/>
        <v>JC</v>
      </c>
      <c r="F398">
        <f t="shared" si="70"/>
        <v>0</v>
      </c>
      <c r="G398">
        <f t="shared" si="71"/>
        <v>0</v>
      </c>
      <c r="H398" t="str">
        <f t="shared" si="72"/>
        <v>-</v>
      </c>
      <c r="I398" s="26">
        <f t="shared" si="73"/>
        <v>0</v>
      </c>
      <c r="K398" s="20" t="s">
        <v>361</v>
      </c>
      <c r="L398" s="20"/>
      <c r="M398" s="20"/>
      <c r="N398" s="20"/>
      <c r="O398" s="20"/>
      <c r="P398" s="20"/>
      <c r="Q398" s="20"/>
      <c r="R398" s="20"/>
      <c r="S398" s="20"/>
      <c r="T398" s="20"/>
      <c r="U398" s="20"/>
      <c r="V398" s="20"/>
      <c r="W398" s="20"/>
      <c r="X398" s="20"/>
      <c r="Y398" s="20"/>
      <c r="Z398" s="20"/>
      <c r="AA398" s="20"/>
      <c r="AB398" s="20"/>
      <c r="AC398" s="20"/>
    </row>
    <row r="399" spans="1:29" x14ac:dyDescent="0.25">
      <c r="A399">
        <f t="shared" si="68"/>
        <v>45420</v>
      </c>
      <c r="B399">
        <f t="shared" si="75"/>
        <v>489</v>
      </c>
      <c r="C399" s="27" t="str">
        <f>INDEX(ChartOfAccounts!B:B,MATCH('Xero Demo Data'!B399,ChartOfAccounts!A:A,0))</f>
        <v>Telephone &amp; Internet</v>
      </c>
      <c r="D399" s="25">
        <f t="shared" si="69"/>
        <v>45420</v>
      </c>
      <c r="E399" s="27" t="str">
        <f t="shared" si="76"/>
        <v>JD</v>
      </c>
      <c r="F399" t="str">
        <f t="shared" si="70"/>
        <v>Net Connect</v>
      </c>
      <c r="G399" t="str">
        <f t="shared" si="71"/>
        <v>Net Connect - Cable internet</v>
      </c>
      <c r="H399" t="str">
        <f t="shared" si="72"/>
        <v>RPT489-1</v>
      </c>
      <c r="I399" s="26">
        <f t="shared" si="73"/>
        <v>-37.43</v>
      </c>
      <c r="K399" s="11">
        <v>45420</v>
      </c>
      <c r="L399" s="12" t="s">
        <v>53</v>
      </c>
      <c r="M399" s="12" t="s">
        <v>68</v>
      </c>
      <c r="N399" s="12"/>
      <c r="O399" s="12" t="s">
        <v>362</v>
      </c>
      <c r="P399" s="12" t="s">
        <v>69</v>
      </c>
      <c r="Q399" s="12" t="s">
        <v>69</v>
      </c>
      <c r="R399" s="13">
        <v>37.43</v>
      </c>
      <c r="S399" s="13">
        <v>0</v>
      </c>
      <c r="T399" s="13">
        <f>(R399 - S399)</f>
        <v>37.43</v>
      </c>
      <c r="U399" s="13">
        <v>44.92</v>
      </c>
      <c r="V399" s="13">
        <v>37.43</v>
      </c>
      <c r="W399" s="13">
        <v>7.49</v>
      </c>
      <c r="X399" s="14">
        <v>20</v>
      </c>
      <c r="Y399" s="12" t="s">
        <v>195</v>
      </c>
      <c r="Z399" s="12" t="s">
        <v>363</v>
      </c>
      <c r="AA399" s="12" t="s">
        <v>197</v>
      </c>
      <c r="AB399" s="12"/>
      <c r="AC399" s="12" t="s">
        <v>198</v>
      </c>
    </row>
    <row r="400" spans="1:29" x14ac:dyDescent="0.25">
      <c r="A400">
        <f t="shared" si="68"/>
        <v>45451</v>
      </c>
      <c r="B400">
        <f t="shared" si="75"/>
        <v>489</v>
      </c>
      <c r="C400" s="27" t="str">
        <f>INDEX(ChartOfAccounts!B:B,MATCH('Xero Demo Data'!B400,ChartOfAccounts!A:A,0))</f>
        <v>Telephone &amp; Internet</v>
      </c>
      <c r="D400" s="25">
        <f t="shared" si="69"/>
        <v>45451</v>
      </c>
      <c r="E400" s="27" t="str">
        <f t="shared" si="76"/>
        <v>JD</v>
      </c>
      <c r="F400" t="str">
        <f t="shared" si="70"/>
        <v>Net Connect</v>
      </c>
      <c r="G400" t="str">
        <f t="shared" si="71"/>
        <v>Net Connect - Cable internet</v>
      </c>
      <c r="H400" t="str">
        <f t="shared" si="72"/>
        <v>RPT489-1</v>
      </c>
      <c r="I400" s="26">
        <f t="shared" si="73"/>
        <v>-39.020000000000003</v>
      </c>
      <c r="K400" s="15">
        <v>45451</v>
      </c>
      <c r="L400" s="2" t="s">
        <v>53</v>
      </c>
      <c r="M400" s="2" t="s">
        <v>68</v>
      </c>
      <c r="N400" s="2"/>
      <c r="O400" s="2" t="s">
        <v>362</v>
      </c>
      <c r="P400" s="2" t="s">
        <v>69</v>
      </c>
      <c r="Q400" s="2" t="s">
        <v>69</v>
      </c>
      <c r="R400" s="16">
        <v>39.020000000000003</v>
      </c>
      <c r="S400" s="16">
        <v>0</v>
      </c>
      <c r="T400" s="16">
        <f>((T399 + R400) - S400)</f>
        <v>76.45</v>
      </c>
      <c r="U400" s="16">
        <v>46.82</v>
      </c>
      <c r="V400" s="16">
        <v>39.020000000000003</v>
      </c>
      <c r="W400" s="16">
        <v>7.8</v>
      </c>
      <c r="X400" s="17">
        <v>20</v>
      </c>
      <c r="Y400" s="2" t="s">
        <v>195</v>
      </c>
      <c r="Z400" s="2" t="s">
        <v>363</v>
      </c>
      <c r="AA400" s="2" t="s">
        <v>197</v>
      </c>
      <c r="AB400" s="2"/>
      <c r="AC400" s="2" t="s">
        <v>198</v>
      </c>
    </row>
    <row r="401" spans="1:29" x14ac:dyDescent="0.25">
      <c r="A401">
        <f t="shared" ref="A401:A464" si="78">IFERROR(IF(K401=0,"",VALUE(K401)),"")</f>
        <v>45479</v>
      </c>
      <c r="B401">
        <f t="shared" si="75"/>
        <v>489</v>
      </c>
      <c r="C401" s="27" t="str">
        <f>INDEX(ChartOfAccounts!B:B,MATCH('Xero Demo Data'!B401,ChartOfAccounts!A:A,0))</f>
        <v>Telephone &amp; Internet</v>
      </c>
      <c r="D401" s="25">
        <f t="shared" ref="D401:D464" si="79">K401</f>
        <v>45479</v>
      </c>
      <c r="E401" s="27" t="str">
        <f t="shared" si="76"/>
        <v>JD</v>
      </c>
      <c r="F401" t="str">
        <f t="shared" ref="F401:F464" si="80">M401</f>
        <v>Net Connect</v>
      </c>
      <c r="G401" t="str">
        <f t="shared" ref="G401:G464" si="81">O401</f>
        <v>Net Connect - Cable internet</v>
      </c>
      <c r="H401" t="str">
        <f t="shared" ref="H401:H464" si="82">IF(Q401="","-",Q401)</f>
        <v>RPT489-1</v>
      </c>
      <c r="I401" s="26">
        <f t="shared" ref="I401:I464" si="83">-R401+S401</f>
        <v>-42.92</v>
      </c>
      <c r="K401" s="15">
        <v>45479</v>
      </c>
      <c r="L401" s="2" t="s">
        <v>53</v>
      </c>
      <c r="M401" s="2" t="s">
        <v>68</v>
      </c>
      <c r="N401" s="2"/>
      <c r="O401" s="2" t="s">
        <v>362</v>
      </c>
      <c r="P401" s="2" t="s">
        <v>69</v>
      </c>
      <c r="Q401" s="2" t="s">
        <v>69</v>
      </c>
      <c r="R401" s="16">
        <v>42.92</v>
      </c>
      <c r="S401" s="16">
        <v>0</v>
      </c>
      <c r="T401" s="16">
        <f>((T400 + R401) - S401)</f>
        <v>119.37</v>
      </c>
      <c r="U401" s="16">
        <v>51.5</v>
      </c>
      <c r="V401" s="16">
        <v>42.92</v>
      </c>
      <c r="W401" s="16">
        <v>8.58</v>
      </c>
      <c r="X401" s="17">
        <v>20</v>
      </c>
      <c r="Y401" s="2" t="s">
        <v>195</v>
      </c>
      <c r="Z401" s="2" t="s">
        <v>363</v>
      </c>
      <c r="AA401" s="2" t="s">
        <v>197</v>
      </c>
      <c r="AB401" s="2"/>
      <c r="AC401" s="2" t="s">
        <v>198</v>
      </c>
    </row>
    <row r="402" spans="1:29" x14ac:dyDescent="0.25">
      <c r="A402" t="str">
        <f t="shared" si="78"/>
        <v/>
      </c>
      <c r="B402">
        <f t="shared" si="75"/>
        <v>0</v>
      </c>
      <c r="C402" s="27" t="e">
        <f>INDEX(ChartOfAccounts!B:B,MATCH('Xero Demo Data'!B402,ChartOfAccounts!A:A,0))</f>
        <v>#N/A</v>
      </c>
      <c r="D402" s="25" t="str">
        <f t="shared" si="79"/>
        <v>Total Telephone &amp; Internet</v>
      </c>
      <c r="E402" s="27" t="str">
        <f t="shared" si="76"/>
        <v>JD</v>
      </c>
      <c r="F402">
        <f t="shared" si="80"/>
        <v>0</v>
      </c>
      <c r="G402">
        <f t="shared" si="81"/>
        <v>0</v>
      </c>
      <c r="H402" t="str">
        <f t="shared" si="82"/>
        <v>-</v>
      </c>
      <c r="I402" s="26">
        <f t="shared" si="83"/>
        <v>-119.37</v>
      </c>
      <c r="K402" s="18" t="s">
        <v>364</v>
      </c>
      <c r="L402" s="18"/>
      <c r="M402" s="18"/>
      <c r="N402" s="18"/>
      <c r="O402" s="18"/>
      <c r="P402" s="18"/>
      <c r="Q402" s="18"/>
      <c r="R402" s="19">
        <f>SUM(R399:R401)</f>
        <v>119.37</v>
      </c>
      <c r="S402" s="19">
        <f>SUM(S399:S401)</f>
        <v>0</v>
      </c>
      <c r="T402" s="19">
        <f>T401</f>
        <v>119.37</v>
      </c>
      <c r="U402" s="19">
        <f>SUM(U399:U401)</f>
        <v>143.24</v>
      </c>
      <c r="V402" s="19">
        <f>SUM(V399:V401)</f>
        <v>119.37</v>
      </c>
      <c r="W402" s="19">
        <f>SUM(W399:W401)</f>
        <v>23.869999999999997</v>
      </c>
      <c r="X402" s="18"/>
      <c r="Y402" s="18"/>
      <c r="Z402" s="18"/>
      <c r="AA402" s="18"/>
      <c r="AB402" s="18"/>
      <c r="AC402" s="18"/>
    </row>
    <row r="403" spans="1:29" x14ac:dyDescent="0.25">
      <c r="A403" t="str">
        <f t="shared" si="78"/>
        <v/>
      </c>
      <c r="B403">
        <f t="shared" si="75"/>
        <v>0</v>
      </c>
      <c r="C403" s="27" t="e">
        <f>INDEX(ChartOfAccounts!B:B,MATCH('Xero Demo Data'!B403,ChartOfAccounts!A:A,0))</f>
        <v>#N/A</v>
      </c>
      <c r="D403" s="25">
        <f t="shared" si="79"/>
        <v>0</v>
      </c>
      <c r="E403" s="27" t="str">
        <f t="shared" si="76"/>
        <v>JC</v>
      </c>
      <c r="F403">
        <f t="shared" si="80"/>
        <v>0</v>
      </c>
      <c r="G403">
        <f t="shared" si="81"/>
        <v>0</v>
      </c>
      <c r="H403" t="str">
        <f t="shared" si="82"/>
        <v>-</v>
      </c>
      <c r="I403" s="26">
        <f t="shared" si="83"/>
        <v>0</v>
      </c>
    </row>
    <row r="404" spans="1:29" x14ac:dyDescent="0.25">
      <c r="A404" t="str">
        <f t="shared" si="78"/>
        <v/>
      </c>
      <c r="B404">
        <f t="shared" si="75"/>
        <v>0</v>
      </c>
      <c r="C404" s="27" t="e">
        <f>INDEX(ChartOfAccounts!B:B,MATCH('Xero Demo Data'!B404,ChartOfAccounts!A:A,0))</f>
        <v>#N/A</v>
      </c>
      <c r="D404" s="25" t="str">
        <f t="shared" si="79"/>
        <v>Tracking Transfers</v>
      </c>
      <c r="E404" s="27" t="str">
        <f t="shared" si="76"/>
        <v>JC</v>
      </c>
      <c r="F404">
        <f t="shared" si="80"/>
        <v>0</v>
      </c>
      <c r="G404">
        <f t="shared" si="81"/>
        <v>0</v>
      </c>
      <c r="H404" t="str">
        <f t="shared" si="82"/>
        <v>-</v>
      </c>
      <c r="I404" s="26">
        <f t="shared" si="83"/>
        <v>0</v>
      </c>
      <c r="K404" s="8" t="s">
        <v>365</v>
      </c>
      <c r="L404" s="8"/>
      <c r="M404" s="8"/>
      <c r="N404" s="8"/>
      <c r="O404" s="8"/>
      <c r="P404" s="8"/>
      <c r="Q404" s="8"/>
      <c r="R404" s="8"/>
      <c r="S404" s="8"/>
      <c r="T404" s="8"/>
      <c r="U404" s="8"/>
      <c r="V404" s="8"/>
      <c r="W404" s="8"/>
      <c r="X404" s="8"/>
      <c r="Y404" s="8"/>
      <c r="Z404" s="8"/>
      <c r="AA404" s="8"/>
      <c r="AB404" s="8"/>
      <c r="AC404" s="8"/>
    </row>
    <row r="405" spans="1:29" x14ac:dyDescent="0.25">
      <c r="A405" t="str">
        <f t="shared" si="78"/>
        <v/>
      </c>
      <c r="B405">
        <f t="shared" si="75"/>
        <v>0</v>
      </c>
      <c r="C405" s="27" t="e">
        <f>INDEX(ChartOfAccounts!B:B,MATCH('Xero Demo Data'!B405,ChartOfAccounts!A:A,0))</f>
        <v>#N/A</v>
      </c>
      <c r="D405" s="25" t="str">
        <f t="shared" si="79"/>
        <v>Opening Balance</v>
      </c>
      <c r="E405" s="27" t="str">
        <f t="shared" si="76"/>
        <v>JC</v>
      </c>
      <c r="F405">
        <f t="shared" si="80"/>
        <v>0</v>
      </c>
      <c r="G405">
        <f t="shared" si="81"/>
        <v>0</v>
      </c>
      <c r="H405" t="str">
        <f t="shared" si="82"/>
        <v>-</v>
      </c>
      <c r="I405" s="26">
        <f t="shared" si="83"/>
        <v>0</v>
      </c>
      <c r="K405" s="9" t="s">
        <v>52</v>
      </c>
      <c r="L405" s="9"/>
      <c r="M405" s="9"/>
      <c r="N405" s="9"/>
      <c r="O405" s="9"/>
      <c r="P405" s="9"/>
      <c r="Q405" s="9"/>
      <c r="R405" s="10">
        <v>0</v>
      </c>
      <c r="S405" s="10">
        <v>0</v>
      </c>
      <c r="T405" s="10">
        <f>(S405 - R405)</f>
        <v>0</v>
      </c>
      <c r="U405" s="10">
        <v>0</v>
      </c>
      <c r="V405" s="10">
        <v>0</v>
      </c>
      <c r="W405" s="10">
        <v>0</v>
      </c>
      <c r="X405" s="9"/>
      <c r="Y405" s="9"/>
      <c r="Z405" s="9"/>
      <c r="AA405" s="9"/>
      <c r="AB405" s="9"/>
      <c r="AC405" s="9"/>
    </row>
    <row r="406" spans="1:29" x14ac:dyDescent="0.25">
      <c r="A406">
        <f t="shared" si="78"/>
        <v>45427</v>
      </c>
      <c r="B406">
        <f t="shared" si="75"/>
        <v>877</v>
      </c>
      <c r="C406" s="27" t="str">
        <f>INDEX(ChartOfAccounts!B:B,MATCH('Xero Demo Data'!B406,ChartOfAccounts!A:A,0))</f>
        <v>Tracking Transfers</v>
      </c>
      <c r="D406" s="25">
        <f t="shared" si="79"/>
        <v>45427</v>
      </c>
      <c r="E406" s="27" t="str">
        <f t="shared" si="76"/>
        <v>JC</v>
      </c>
      <c r="F406" t="str">
        <f t="shared" si="80"/>
        <v>Hamilton Smith Ltd</v>
      </c>
      <c r="G406" t="str">
        <f t="shared" si="81"/>
        <v>Hamilton Smith Ltd</v>
      </c>
      <c r="H406" t="str">
        <f t="shared" si="82"/>
        <v>Monthly Support</v>
      </c>
      <c r="I406" s="26">
        <f t="shared" si="83"/>
        <v>541.25</v>
      </c>
      <c r="K406" s="11">
        <v>45427</v>
      </c>
      <c r="L406" s="12" t="s">
        <v>150</v>
      </c>
      <c r="M406" s="12" t="s">
        <v>143</v>
      </c>
      <c r="N406" s="12" t="s">
        <v>120</v>
      </c>
      <c r="O406" s="12" t="s">
        <v>143</v>
      </c>
      <c r="P406" s="12"/>
      <c r="Q406" s="12" t="s">
        <v>139</v>
      </c>
      <c r="R406" s="13">
        <v>0</v>
      </c>
      <c r="S406" s="13">
        <v>541.25</v>
      </c>
      <c r="T406" s="13">
        <f t="shared" ref="T406:T415" si="84">((T405 + S406) - R406)</f>
        <v>541.25</v>
      </c>
      <c r="U406" s="13">
        <v>541.25</v>
      </c>
      <c r="V406" s="13">
        <v>541.25</v>
      </c>
      <c r="W406" s="13">
        <v>0</v>
      </c>
      <c r="X406" s="14">
        <v>0</v>
      </c>
      <c r="Y406" s="12"/>
      <c r="Z406" s="12" t="s">
        <v>366</v>
      </c>
      <c r="AA406" s="12" t="s">
        <v>56</v>
      </c>
      <c r="AB406" s="12" t="s">
        <v>117</v>
      </c>
      <c r="AC406" s="12" t="s">
        <v>219</v>
      </c>
    </row>
    <row r="407" spans="1:29" x14ac:dyDescent="0.25">
      <c r="A407">
        <f t="shared" si="78"/>
        <v>45427</v>
      </c>
      <c r="B407">
        <f t="shared" si="75"/>
        <v>877</v>
      </c>
      <c r="C407" s="27" t="str">
        <f>INDEX(ChartOfAccounts!B:B,MATCH('Xero Demo Data'!B407,ChartOfAccounts!A:A,0))</f>
        <v>Tracking Transfers</v>
      </c>
      <c r="D407" s="25">
        <f t="shared" si="79"/>
        <v>45427</v>
      </c>
      <c r="E407" s="27" t="str">
        <f t="shared" si="76"/>
        <v>JD</v>
      </c>
      <c r="F407" t="str">
        <f t="shared" si="80"/>
        <v>Hamilton Smith Ltd</v>
      </c>
      <c r="G407" t="str">
        <f t="shared" si="81"/>
        <v>Hamilton Smith Ltd</v>
      </c>
      <c r="H407" t="str">
        <f t="shared" si="82"/>
        <v>Monthly Support</v>
      </c>
      <c r="I407" s="26">
        <f t="shared" si="83"/>
        <v>-541.25</v>
      </c>
      <c r="K407" s="15">
        <v>45427</v>
      </c>
      <c r="L407" s="2" t="s">
        <v>150</v>
      </c>
      <c r="M407" s="2" t="s">
        <v>143</v>
      </c>
      <c r="N407" s="2" t="s">
        <v>120</v>
      </c>
      <c r="O407" s="2" t="s">
        <v>143</v>
      </c>
      <c r="P407" s="2"/>
      <c r="Q407" s="2" t="s">
        <v>139</v>
      </c>
      <c r="R407" s="16">
        <v>541.25</v>
      </c>
      <c r="S407" s="16">
        <v>0</v>
      </c>
      <c r="T407" s="16">
        <f t="shared" si="84"/>
        <v>0</v>
      </c>
      <c r="U407" s="16">
        <v>-541.25</v>
      </c>
      <c r="V407" s="16">
        <v>-541.25</v>
      </c>
      <c r="W407" s="16">
        <v>0</v>
      </c>
      <c r="X407" s="17">
        <v>0</v>
      </c>
      <c r="Y407" s="2"/>
      <c r="Z407" s="2" t="s">
        <v>366</v>
      </c>
      <c r="AA407" s="2" t="s">
        <v>56</v>
      </c>
      <c r="AB407" s="2" t="s">
        <v>117</v>
      </c>
      <c r="AC407" s="2" t="s">
        <v>219</v>
      </c>
    </row>
    <row r="408" spans="1:29" x14ac:dyDescent="0.25">
      <c r="A408">
        <f t="shared" si="78"/>
        <v>45449</v>
      </c>
      <c r="B408">
        <f t="shared" si="75"/>
        <v>877</v>
      </c>
      <c r="C408" s="27" t="str">
        <f>INDEX(ChartOfAccounts!B:B,MATCH('Xero Demo Data'!B408,ChartOfAccounts!A:A,0))</f>
        <v>Tracking Transfers</v>
      </c>
      <c r="D408" s="25">
        <f t="shared" si="79"/>
        <v>45449</v>
      </c>
      <c r="E408" s="27" t="str">
        <f t="shared" si="76"/>
        <v>JD</v>
      </c>
      <c r="F408" t="str">
        <f t="shared" si="80"/>
        <v>Swanston Security</v>
      </c>
      <c r="G408" t="str">
        <f t="shared" si="81"/>
        <v>Swanston Security</v>
      </c>
      <c r="H408" t="str">
        <f t="shared" si="82"/>
        <v>RPT429-1</v>
      </c>
      <c r="I408" s="26">
        <f t="shared" si="83"/>
        <v>-25.44</v>
      </c>
      <c r="K408" s="15">
        <v>45449</v>
      </c>
      <c r="L408" s="2" t="s">
        <v>85</v>
      </c>
      <c r="M408" s="2" t="s">
        <v>81</v>
      </c>
      <c r="N408" s="2"/>
      <c r="O408" s="2" t="s">
        <v>81</v>
      </c>
      <c r="P408" s="2"/>
      <c r="Q408" s="2" t="s">
        <v>82</v>
      </c>
      <c r="R408" s="16">
        <v>25.44</v>
      </c>
      <c r="S408" s="16">
        <v>0</v>
      </c>
      <c r="T408" s="16">
        <f t="shared" si="84"/>
        <v>-25.44</v>
      </c>
      <c r="U408" s="16">
        <v>-25.44</v>
      </c>
      <c r="V408" s="16">
        <v>-25.44</v>
      </c>
      <c r="W408" s="16">
        <v>0</v>
      </c>
      <c r="X408" s="17">
        <v>0</v>
      </c>
      <c r="Y408" s="2"/>
      <c r="Z408" s="2" t="s">
        <v>366</v>
      </c>
      <c r="AA408" s="2" t="s">
        <v>56</v>
      </c>
      <c r="AB408" s="2"/>
      <c r="AC408" s="2" t="s">
        <v>215</v>
      </c>
    </row>
    <row r="409" spans="1:29" x14ac:dyDescent="0.25">
      <c r="A409">
        <f t="shared" si="78"/>
        <v>45449</v>
      </c>
      <c r="B409">
        <f t="shared" si="75"/>
        <v>877</v>
      </c>
      <c r="C409" s="27" t="str">
        <f>INDEX(ChartOfAccounts!B:B,MATCH('Xero Demo Data'!B409,ChartOfAccounts!A:A,0))</f>
        <v>Tracking Transfers</v>
      </c>
      <c r="D409" s="25">
        <f t="shared" si="79"/>
        <v>45449</v>
      </c>
      <c r="E409" s="27" t="str">
        <f t="shared" si="76"/>
        <v>JC</v>
      </c>
      <c r="F409" t="str">
        <f t="shared" si="80"/>
        <v>Swanston Security</v>
      </c>
      <c r="G409" t="str">
        <f t="shared" si="81"/>
        <v>Swanston Security</v>
      </c>
      <c r="H409" t="str">
        <f t="shared" si="82"/>
        <v>RPT429-1</v>
      </c>
      <c r="I409" s="26">
        <f t="shared" si="83"/>
        <v>25.44</v>
      </c>
      <c r="K409" s="15">
        <v>45449</v>
      </c>
      <c r="L409" s="2" t="s">
        <v>85</v>
      </c>
      <c r="M409" s="2" t="s">
        <v>81</v>
      </c>
      <c r="N409" s="2"/>
      <c r="O409" s="2" t="s">
        <v>81</v>
      </c>
      <c r="P409" s="2"/>
      <c r="Q409" s="2" t="s">
        <v>82</v>
      </c>
      <c r="R409" s="16">
        <v>0</v>
      </c>
      <c r="S409" s="16">
        <v>25.44</v>
      </c>
      <c r="T409" s="16">
        <f t="shared" si="84"/>
        <v>0</v>
      </c>
      <c r="U409" s="16">
        <v>25.44</v>
      </c>
      <c r="V409" s="16">
        <v>25.44</v>
      </c>
      <c r="W409" s="16">
        <v>0</v>
      </c>
      <c r="X409" s="17">
        <v>0</v>
      </c>
      <c r="Y409" s="2"/>
      <c r="Z409" s="2" t="s">
        <v>366</v>
      </c>
      <c r="AA409" s="2" t="s">
        <v>56</v>
      </c>
      <c r="AB409" s="2"/>
      <c r="AC409" s="2" t="s">
        <v>215</v>
      </c>
    </row>
    <row r="410" spans="1:29" x14ac:dyDescent="0.25">
      <c r="A410">
        <f t="shared" si="78"/>
        <v>45453</v>
      </c>
      <c r="B410">
        <f t="shared" si="75"/>
        <v>877</v>
      </c>
      <c r="C410" s="27" t="str">
        <f>INDEX(ChartOfAccounts!B:B,MATCH('Xero Demo Data'!B410,ChartOfAccounts!A:A,0))</f>
        <v>Tracking Transfers</v>
      </c>
      <c r="D410" s="25">
        <f t="shared" si="79"/>
        <v>45453</v>
      </c>
      <c r="E410" s="27" t="str">
        <f t="shared" si="76"/>
        <v>JD</v>
      </c>
      <c r="F410" t="str">
        <f t="shared" si="80"/>
        <v>PC Complete</v>
      </c>
      <c r="G410" t="str">
        <f t="shared" si="81"/>
        <v>PC Complete</v>
      </c>
      <c r="H410" t="str">
        <f t="shared" si="82"/>
        <v>720-2</v>
      </c>
      <c r="I410" s="26">
        <f t="shared" si="83"/>
        <v>-270.36</v>
      </c>
      <c r="K410" s="15">
        <v>45453</v>
      </c>
      <c r="L410" s="2" t="s">
        <v>85</v>
      </c>
      <c r="M410" s="2" t="s">
        <v>71</v>
      </c>
      <c r="N410" s="2"/>
      <c r="O410" s="2" t="s">
        <v>71</v>
      </c>
      <c r="P410" s="2"/>
      <c r="Q410" s="2" t="s">
        <v>87</v>
      </c>
      <c r="R410" s="16">
        <v>270.36</v>
      </c>
      <c r="S410" s="16">
        <v>0</v>
      </c>
      <c r="T410" s="16">
        <f t="shared" si="84"/>
        <v>-270.36</v>
      </c>
      <c r="U410" s="16">
        <v>-270.36</v>
      </c>
      <c r="V410" s="16">
        <v>-270.36</v>
      </c>
      <c r="W410" s="16">
        <v>0</v>
      </c>
      <c r="X410" s="17">
        <v>0</v>
      </c>
      <c r="Y410" s="2"/>
      <c r="Z410" s="2" t="s">
        <v>366</v>
      </c>
      <c r="AA410" s="2" t="s">
        <v>56</v>
      </c>
      <c r="AB410" s="2"/>
      <c r="AC410" s="2" t="s">
        <v>215</v>
      </c>
    </row>
    <row r="411" spans="1:29" x14ac:dyDescent="0.25">
      <c r="A411">
        <f t="shared" si="78"/>
        <v>45453</v>
      </c>
      <c r="B411">
        <f t="shared" si="75"/>
        <v>877</v>
      </c>
      <c r="C411" s="27" t="str">
        <f>INDEX(ChartOfAccounts!B:B,MATCH('Xero Demo Data'!B411,ChartOfAccounts!A:A,0))</f>
        <v>Tracking Transfers</v>
      </c>
      <c r="D411" s="25">
        <f t="shared" si="79"/>
        <v>45453</v>
      </c>
      <c r="E411" s="27" t="str">
        <f t="shared" si="76"/>
        <v>JC</v>
      </c>
      <c r="F411" t="str">
        <f t="shared" si="80"/>
        <v>PC Complete</v>
      </c>
      <c r="G411" t="str">
        <f t="shared" si="81"/>
        <v>PC Complete</v>
      </c>
      <c r="H411" t="str">
        <f t="shared" si="82"/>
        <v>720-2</v>
      </c>
      <c r="I411" s="26">
        <f t="shared" si="83"/>
        <v>270.36</v>
      </c>
      <c r="K411" s="15">
        <v>45453</v>
      </c>
      <c r="L411" s="2" t="s">
        <v>85</v>
      </c>
      <c r="M411" s="2" t="s">
        <v>71</v>
      </c>
      <c r="N411" s="2"/>
      <c r="O411" s="2" t="s">
        <v>71</v>
      </c>
      <c r="P411" s="2"/>
      <c r="Q411" s="2" t="s">
        <v>87</v>
      </c>
      <c r="R411" s="16">
        <v>0</v>
      </c>
      <c r="S411" s="16">
        <v>270.36</v>
      </c>
      <c r="T411" s="16">
        <f t="shared" si="84"/>
        <v>0</v>
      </c>
      <c r="U411" s="16">
        <v>270.36</v>
      </c>
      <c r="V411" s="16">
        <v>270.36</v>
      </c>
      <c r="W411" s="16">
        <v>0</v>
      </c>
      <c r="X411" s="17">
        <v>0</v>
      </c>
      <c r="Y411" s="2"/>
      <c r="Z411" s="2" t="s">
        <v>366</v>
      </c>
      <c r="AA411" s="2" t="s">
        <v>56</v>
      </c>
      <c r="AB411" s="2"/>
      <c r="AC411" s="2" t="s">
        <v>215</v>
      </c>
    </row>
    <row r="412" spans="1:29" x14ac:dyDescent="0.25">
      <c r="A412">
        <f t="shared" si="78"/>
        <v>45481</v>
      </c>
      <c r="B412">
        <f t="shared" si="75"/>
        <v>877</v>
      </c>
      <c r="C412" s="27" t="str">
        <f>INDEX(ChartOfAccounts!B:B,MATCH('Xero Demo Data'!B412,ChartOfAccounts!A:A,0))</f>
        <v>Tracking Transfers</v>
      </c>
      <c r="D412" s="25">
        <f t="shared" si="79"/>
        <v>45481</v>
      </c>
      <c r="E412" s="27" t="str">
        <f t="shared" si="76"/>
        <v>JC</v>
      </c>
      <c r="F412" t="str">
        <f t="shared" si="80"/>
        <v>Boom FM</v>
      </c>
      <c r="G412" t="str">
        <f t="shared" si="81"/>
        <v>Boom FM</v>
      </c>
      <c r="H412" t="str">
        <f t="shared" si="82"/>
        <v>Training</v>
      </c>
      <c r="I412" s="26">
        <f t="shared" si="83"/>
        <v>500</v>
      </c>
      <c r="K412" s="15">
        <v>45481</v>
      </c>
      <c r="L412" s="2" t="s">
        <v>150</v>
      </c>
      <c r="M412" s="2" t="s">
        <v>173</v>
      </c>
      <c r="N412" s="2" t="s">
        <v>120</v>
      </c>
      <c r="O412" s="2" t="s">
        <v>173</v>
      </c>
      <c r="P412" s="2"/>
      <c r="Q412" s="2" t="s">
        <v>120</v>
      </c>
      <c r="R412" s="16">
        <v>0</v>
      </c>
      <c r="S412" s="16">
        <v>500</v>
      </c>
      <c r="T412" s="16">
        <f t="shared" si="84"/>
        <v>500</v>
      </c>
      <c r="U412" s="16">
        <v>500</v>
      </c>
      <c r="V412" s="16">
        <v>500</v>
      </c>
      <c r="W412" s="16">
        <v>0</v>
      </c>
      <c r="X412" s="17">
        <v>0</v>
      </c>
      <c r="Y412" s="2"/>
      <c r="Z412" s="2" t="s">
        <v>366</v>
      </c>
      <c r="AA412" s="2" t="s">
        <v>56</v>
      </c>
      <c r="AB412" s="2" t="s">
        <v>91</v>
      </c>
      <c r="AC412" s="2" t="s">
        <v>219</v>
      </c>
    </row>
    <row r="413" spans="1:29" x14ac:dyDescent="0.25">
      <c r="A413">
        <f t="shared" si="78"/>
        <v>45481</v>
      </c>
      <c r="B413">
        <f t="shared" si="75"/>
        <v>877</v>
      </c>
      <c r="C413" s="27" t="str">
        <f>INDEX(ChartOfAccounts!B:B,MATCH('Xero Demo Data'!B413,ChartOfAccounts!A:A,0))</f>
        <v>Tracking Transfers</v>
      </c>
      <c r="D413" s="25">
        <f t="shared" si="79"/>
        <v>45481</v>
      </c>
      <c r="E413" s="27" t="str">
        <f t="shared" si="76"/>
        <v>JD</v>
      </c>
      <c r="F413" t="str">
        <f t="shared" si="80"/>
        <v>Boom FM</v>
      </c>
      <c r="G413" t="str">
        <f t="shared" si="81"/>
        <v>Boom FM</v>
      </c>
      <c r="H413" t="str">
        <f t="shared" si="82"/>
        <v>Training</v>
      </c>
      <c r="I413" s="26">
        <f t="shared" si="83"/>
        <v>-500</v>
      </c>
      <c r="K413" s="15">
        <v>45481</v>
      </c>
      <c r="L413" s="2" t="s">
        <v>150</v>
      </c>
      <c r="M413" s="2" t="s">
        <v>173</v>
      </c>
      <c r="N413" s="2" t="s">
        <v>120</v>
      </c>
      <c r="O413" s="2" t="s">
        <v>173</v>
      </c>
      <c r="P413" s="2"/>
      <c r="Q413" s="2" t="s">
        <v>120</v>
      </c>
      <c r="R413" s="16">
        <v>500</v>
      </c>
      <c r="S413" s="16">
        <v>0</v>
      </c>
      <c r="T413" s="16">
        <f t="shared" si="84"/>
        <v>0</v>
      </c>
      <c r="U413" s="16">
        <v>-500</v>
      </c>
      <c r="V413" s="16">
        <v>-500</v>
      </c>
      <c r="W413" s="16">
        <v>0</v>
      </c>
      <c r="X413" s="17">
        <v>0</v>
      </c>
      <c r="Y413" s="2"/>
      <c r="Z413" s="2" t="s">
        <v>366</v>
      </c>
      <c r="AA413" s="2" t="s">
        <v>56</v>
      </c>
      <c r="AB413" s="2" t="s">
        <v>91</v>
      </c>
      <c r="AC413" s="2" t="s">
        <v>219</v>
      </c>
    </row>
    <row r="414" spans="1:29" x14ac:dyDescent="0.25">
      <c r="A414">
        <f t="shared" si="78"/>
        <v>45497</v>
      </c>
      <c r="B414">
        <f t="shared" si="75"/>
        <v>877</v>
      </c>
      <c r="C414" s="27" t="str">
        <f>INDEX(ChartOfAccounts!B:B,MATCH('Xero Demo Data'!B414,ChartOfAccounts!A:A,0))</f>
        <v>Tracking Transfers</v>
      </c>
      <c r="D414" s="25">
        <f t="shared" si="79"/>
        <v>45497</v>
      </c>
      <c r="E414" s="27" t="str">
        <f t="shared" si="76"/>
        <v>JC</v>
      </c>
      <c r="F414" t="str">
        <f t="shared" si="80"/>
        <v>DIISR - Small Business Services</v>
      </c>
      <c r="G414" t="str">
        <f t="shared" si="81"/>
        <v>DIISR - Small Business Services</v>
      </c>
      <c r="H414" t="str">
        <f t="shared" si="82"/>
        <v>Yr Ref W08-143</v>
      </c>
      <c r="I414" s="26">
        <f t="shared" si="83"/>
        <v>19.95</v>
      </c>
      <c r="K414" s="15">
        <v>45497</v>
      </c>
      <c r="L414" s="2" t="s">
        <v>150</v>
      </c>
      <c r="M414" s="2" t="s">
        <v>54</v>
      </c>
      <c r="N414" s="2"/>
      <c r="O414" s="2" t="s">
        <v>54</v>
      </c>
      <c r="P414" s="2"/>
      <c r="Q414" s="2" t="s">
        <v>166</v>
      </c>
      <c r="R414" s="16">
        <v>0</v>
      </c>
      <c r="S414" s="16">
        <v>19.95</v>
      </c>
      <c r="T414" s="16">
        <f t="shared" si="84"/>
        <v>19.95</v>
      </c>
      <c r="U414" s="16">
        <v>19.95</v>
      </c>
      <c r="V414" s="16">
        <v>19.95</v>
      </c>
      <c r="W414" s="16">
        <v>0</v>
      </c>
      <c r="X414" s="17">
        <v>0</v>
      </c>
      <c r="Y414" s="2"/>
      <c r="Z414" s="2" t="s">
        <v>366</v>
      </c>
      <c r="AA414" s="2" t="s">
        <v>56</v>
      </c>
      <c r="AB414" s="2"/>
      <c r="AC414" s="2" t="s">
        <v>219</v>
      </c>
    </row>
    <row r="415" spans="1:29" x14ac:dyDescent="0.25">
      <c r="A415">
        <f t="shared" si="78"/>
        <v>45497</v>
      </c>
      <c r="B415">
        <f t="shared" si="75"/>
        <v>877</v>
      </c>
      <c r="C415" s="27" t="str">
        <f>INDEX(ChartOfAccounts!B:B,MATCH('Xero Demo Data'!B415,ChartOfAccounts!A:A,0))</f>
        <v>Tracking Transfers</v>
      </c>
      <c r="D415" s="25">
        <f t="shared" si="79"/>
        <v>45497</v>
      </c>
      <c r="E415" s="27" t="str">
        <f t="shared" si="76"/>
        <v>JD</v>
      </c>
      <c r="F415" t="str">
        <f t="shared" si="80"/>
        <v>DIISR - Small Business Services</v>
      </c>
      <c r="G415" t="str">
        <f t="shared" si="81"/>
        <v>DIISR - Small Business Services</v>
      </c>
      <c r="H415" t="str">
        <f t="shared" si="82"/>
        <v>Yr Ref W08-143</v>
      </c>
      <c r="I415" s="26">
        <f t="shared" si="83"/>
        <v>-19.95</v>
      </c>
      <c r="K415" s="15">
        <v>45497</v>
      </c>
      <c r="L415" s="2" t="s">
        <v>150</v>
      </c>
      <c r="M415" s="2" t="s">
        <v>54</v>
      </c>
      <c r="N415" s="2"/>
      <c r="O415" s="2" t="s">
        <v>54</v>
      </c>
      <c r="P415" s="2"/>
      <c r="Q415" s="2" t="s">
        <v>166</v>
      </c>
      <c r="R415" s="16">
        <v>19.95</v>
      </c>
      <c r="S415" s="16">
        <v>0</v>
      </c>
      <c r="T415" s="16">
        <f t="shared" si="84"/>
        <v>0</v>
      </c>
      <c r="U415" s="16">
        <v>-19.95</v>
      </c>
      <c r="V415" s="16">
        <v>-19.95</v>
      </c>
      <c r="W415" s="16">
        <v>0</v>
      </c>
      <c r="X415" s="17">
        <v>0</v>
      </c>
      <c r="Y415" s="2"/>
      <c r="Z415" s="2" t="s">
        <v>366</v>
      </c>
      <c r="AA415" s="2" t="s">
        <v>56</v>
      </c>
      <c r="AB415" s="2" t="s">
        <v>133</v>
      </c>
      <c r="AC415" s="2" t="s">
        <v>219</v>
      </c>
    </row>
    <row r="416" spans="1:29" x14ac:dyDescent="0.25">
      <c r="A416" t="str">
        <f t="shared" si="78"/>
        <v/>
      </c>
      <c r="B416">
        <f t="shared" si="75"/>
        <v>0</v>
      </c>
      <c r="C416" s="27" t="e">
        <f>INDEX(ChartOfAccounts!B:B,MATCH('Xero Demo Data'!B416,ChartOfAccounts!A:A,0))</f>
        <v>#N/A</v>
      </c>
      <c r="D416" s="25" t="str">
        <f t="shared" si="79"/>
        <v>Total Tracking Transfers</v>
      </c>
      <c r="E416" s="27" t="str">
        <f t="shared" si="76"/>
        <v>JD</v>
      </c>
      <c r="F416">
        <f t="shared" si="80"/>
        <v>0</v>
      </c>
      <c r="G416">
        <f t="shared" si="81"/>
        <v>0</v>
      </c>
      <c r="H416" t="str">
        <f t="shared" si="82"/>
        <v>-</v>
      </c>
      <c r="I416" s="26">
        <f t="shared" si="83"/>
        <v>0</v>
      </c>
      <c r="K416" s="18" t="s">
        <v>367</v>
      </c>
      <c r="L416" s="18"/>
      <c r="M416" s="18"/>
      <c r="N416" s="18"/>
      <c r="O416" s="18"/>
      <c r="P416" s="18"/>
      <c r="Q416" s="18"/>
      <c r="R416" s="19">
        <f>SUM(R406:R415)</f>
        <v>1357.0000000000002</v>
      </c>
      <c r="S416" s="19">
        <f>SUM(S406:S415)</f>
        <v>1357.0000000000002</v>
      </c>
      <c r="T416" s="19">
        <f>T415</f>
        <v>0</v>
      </c>
      <c r="U416" s="19">
        <f>SUM(U406:U415)</f>
        <v>0</v>
      </c>
      <c r="V416" s="19">
        <f>SUM(V406:V415)</f>
        <v>0</v>
      </c>
      <c r="W416" s="19">
        <f>SUM(W406:W415)</f>
        <v>0</v>
      </c>
      <c r="X416" s="18"/>
      <c r="Y416" s="18"/>
      <c r="Z416" s="18"/>
      <c r="AA416" s="18"/>
      <c r="AB416" s="18"/>
      <c r="AC416" s="18"/>
    </row>
    <row r="417" spans="1:29" x14ac:dyDescent="0.25">
      <c r="A417" t="str">
        <f t="shared" si="78"/>
        <v/>
      </c>
      <c r="B417">
        <f t="shared" si="75"/>
        <v>0</v>
      </c>
      <c r="C417" s="27" t="e">
        <f>INDEX(ChartOfAccounts!B:B,MATCH('Xero Demo Data'!B417,ChartOfAccounts!A:A,0))</f>
        <v>#N/A</v>
      </c>
      <c r="D417" s="25" t="str">
        <f t="shared" si="79"/>
        <v>Closing Balance</v>
      </c>
      <c r="E417" s="27" t="str">
        <f t="shared" si="76"/>
        <v>JC</v>
      </c>
      <c r="F417">
        <f t="shared" si="80"/>
        <v>0</v>
      </c>
      <c r="G417">
        <f t="shared" si="81"/>
        <v>0</v>
      </c>
      <c r="H417" t="str">
        <f t="shared" si="82"/>
        <v>-</v>
      </c>
      <c r="I417" s="26">
        <f t="shared" si="83"/>
        <v>0</v>
      </c>
      <c r="K417" s="9" t="s">
        <v>110</v>
      </c>
      <c r="L417" s="9"/>
      <c r="M417" s="9"/>
      <c r="N417" s="9"/>
      <c r="O417" s="9"/>
      <c r="P417" s="9"/>
      <c r="Q417" s="9"/>
      <c r="R417" s="10">
        <v>0</v>
      </c>
      <c r="S417" s="10">
        <v>0</v>
      </c>
      <c r="T417" s="10">
        <f>T415</f>
        <v>0</v>
      </c>
      <c r="U417" s="10">
        <v>0</v>
      </c>
      <c r="V417" s="10">
        <v>0</v>
      </c>
      <c r="W417" s="10">
        <v>0</v>
      </c>
      <c r="X417" s="9"/>
      <c r="Y417" s="9"/>
      <c r="Z417" s="9"/>
      <c r="AA417" s="9"/>
      <c r="AB417" s="9"/>
      <c r="AC417" s="9"/>
    </row>
    <row r="418" spans="1:29" x14ac:dyDescent="0.25">
      <c r="A418" t="str">
        <f t="shared" si="78"/>
        <v/>
      </c>
      <c r="B418">
        <f t="shared" si="75"/>
        <v>0</v>
      </c>
      <c r="C418" s="27" t="e">
        <f>INDEX(ChartOfAccounts!B:B,MATCH('Xero Demo Data'!B418,ChartOfAccounts!A:A,0))</f>
        <v>#N/A</v>
      </c>
      <c r="D418" s="25">
        <f t="shared" si="79"/>
        <v>0</v>
      </c>
      <c r="E418" s="27" t="str">
        <f t="shared" si="76"/>
        <v>JC</v>
      </c>
      <c r="F418">
        <f t="shared" si="80"/>
        <v>0</v>
      </c>
      <c r="G418">
        <f t="shared" si="81"/>
        <v>0</v>
      </c>
      <c r="H418" t="str">
        <f t="shared" si="82"/>
        <v>-</v>
      </c>
      <c r="I418" s="26">
        <f t="shared" si="83"/>
        <v>0</v>
      </c>
    </row>
    <row r="419" spans="1:29" x14ac:dyDescent="0.25">
      <c r="A419" t="str">
        <f t="shared" si="78"/>
        <v/>
      </c>
      <c r="B419">
        <f t="shared" si="75"/>
        <v>0</v>
      </c>
      <c r="C419" s="27" t="e">
        <f>INDEX(ChartOfAccounts!B:B,MATCH('Xero Demo Data'!B419,ChartOfAccounts!A:A,0))</f>
        <v>#N/A</v>
      </c>
      <c r="D419" s="25" t="str">
        <f t="shared" si="79"/>
        <v>Travel - National</v>
      </c>
      <c r="E419" s="27" t="str">
        <f t="shared" si="76"/>
        <v>JC</v>
      </c>
      <c r="F419">
        <f t="shared" si="80"/>
        <v>0</v>
      </c>
      <c r="G419">
        <f t="shared" si="81"/>
        <v>0</v>
      </c>
      <c r="H419" t="str">
        <f t="shared" si="82"/>
        <v>-</v>
      </c>
      <c r="I419" s="26">
        <f t="shared" si="83"/>
        <v>0</v>
      </c>
      <c r="K419" s="20" t="s">
        <v>368</v>
      </c>
      <c r="L419" s="20"/>
      <c r="M419" s="20"/>
      <c r="N419" s="20"/>
      <c r="O419" s="20"/>
      <c r="P419" s="20"/>
      <c r="Q419" s="20"/>
      <c r="R419" s="20"/>
      <c r="S419" s="20"/>
      <c r="T419" s="20"/>
      <c r="U419" s="20"/>
      <c r="V419" s="20"/>
      <c r="W419" s="20"/>
      <c r="X419" s="20"/>
      <c r="Y419" s="20"/>
      <c r="Z419" s="20"/>
      <c r="AA419" s="20"/>
      <c r="AB419" s="20"/>
      <c r="AC419" s="20"/>
    </row>
    <row r="420" spans="1:29" x14ac:dyDescent="0.25">
      <c r="A420">
        <f t="shared" si="78"/>
        <v>45446</v>
      </c>
      <c r="B420">
        <f t="shared" si="75"/>
        <v>493</v>
      </c>
      <c r="C420" s="27" t="str">
        <f>INDEX(ChartOfAccounts!B:B,MATCH('Xero Demo Data'!B420,ChartOfAccounts!A:A,0))</f>
        <v>Travel - National</v>
      </c>
      <c r="D420" s="25">
        <f t="shared" si="79"/>
        <v>45446</v>
      </c>
      <c r="E420" s="27" t="str">
        <f t="shared" si="76"/>
        <v>JD</v>
      </c>
      <c r="F420">
        <f t="shared" si="80"/>
        <v>0</v>
      </c>
      <c r="G420" t="str">
        <f t="shared" si="81"/>
        <v>Xero Demo - Breakfast before MRE conference</v>
      </c>
      <c r="H420" t="str">
        <f t="shared" si="82"/>
        <v>-</v>
      </c>
      <c r="I420" s="26">
        <f t="shared" si="83"/>
        <v>-14.08</v>
      </c>
      <c r="K420" s="11">
        <v>45446</v>
      </c>
      <c r="L420" s="12" t="s">
        <v>369</v>
      </c>
      <c r="M420" s="12"/>
      <c r="N420" s="12"/>
      <c r="O420" s="12" t="s">
        <v>370</v>
      </c>
      <c r="P420" s="12"/>
      <c r="Q420" s="12"/>
      <c r="R420" s="13">
        <v>14.08</v>
      </c>
      <c r="S420" s="13">
        <v>0</v>
      </c>
      <c r="T420" s="13">
        <f>(R420 - S420)</f>
        <v>14.08</v>
      </c>
      <c r="U420" s="13">
        <v>16.899999999999999</v>
      </c>
      <c r="V420" s="13">
        <v>14.08</v>
      </c>
      <c r="W420" s="13">
        <v>2.82</v>
      </c>
      <c r="X420" s="14">
        <v>20</v>
      </c>
      <c r="Y420" s="12" t="s">
        <v>195</v>
      </c>
      <c r="Z420" s="12" t="s">
        <v>371</v>
      </c>
      <c r="AA420" s="12" t="s">
        <v>197</v>
      </c>
      <c r="AB420" s="12"/>
      <c r="AC420" s="12" t="s">
        <v>372</v>
      </c>
    </row>
    <row r="421" spans="1:29" x14ac:dyDescent="0.25">
      <c r="A421">
        <f t="shared" si="78"/>
        <v>45446</v>
      </c>
      <c r="B421">
        <f t="shared" si="75"/>
        <v>493</v>
      </c>
      <c r="C421" s="27" t="str">
        <f>INDEX(ChartOfAccounts!B:B,MATCH('Xero Demo Data'!B421,ChartOfAccounts!A:A,0))</f>
        <v>Travel - National</v>
      </c>
      <c r="D421" s="25">
        <f t="shared" si="79"/>
        <v>45446</v>
      </c>
      <c r="E421" s="27" t="str">
        <f t="shared" si="76"/>
        <v>JD</v>
      </c>
      <c r="F421">
        <f t="shared" si="80"/>
        <v>0</v>
      </c>
      <c r="G421" t="str">
        <f t="shared" si="81"/>
        <v>Xero Demo - Parking for MRE conference</v>
      </c>
      <c r="H421" t="str">
        <f t="shared" si="82"/>
        <v>-</v>
      </c>
      <c r="I421" s="26">
        <f t="shared" si="83"/>
        <v>-15</v>
      </c>
      <c r="K421" s="15">
        <v>45446</v>
      </c>
      <c r="L421" s="2" t="s">
        <v>369</v>
      </c>
      <c r="M421" s="2"/>
      <c r="N421" s="2"/>
      <c r="O421" s="2" t="s">
        <v>373</v>
      </c>
      <c r="P421" s="2"/>
      <c r="Q421" s="2"/>
      <c r="R421" s="16">
        <v>15</v>
      </c>
      <c r="S421" s="16">
        <v>0</v>
      </c>
      <c r="T421" s="16">
        <f>((T420 + R421) - S421)</f>
        <v>29.08</v>
      </c>
      <c r="U421" s="16">
        <v>18</v>
      </c>
      <c r="V421" s="16">
        <v>15</v>
      </c>
      <c r="W421" s="16">
        <v>3</v>
      </c>
      <c r="X421" s="17">
        <v>20</v>
      </c>
      <c r="Y421" s="2" t="s">
        <v>195</v>
      </c>
      <c r="Z421" s="2" t="s">
        <v>371</v>
      </c>
      <c r="AA421" s="2" t="s">
        <v>197</v>
      </c>
      <c r="AB421" s="2"/>
      <c r="AC421" s="2" t="s">
        <v>372</v>
      </c>
    </row>
    <row r="422" spans="1:29" x14ac:dyDescent="0.25">
      <c r="A422" t="str">
        <f t="shared" si="78"/>
        <v/>
      </c>
      <c r="B422">
        <f t="shared" si="75"/>
        <v>0</v>
      </c>
      <c r="C422" s="27" t="e">
        <f>INDEX(ChartOfAccounts!B:B,MATCH('Xero Demo Data'!B422,ChartOfAccounts!A:A,0))</f>
        <v>#N/A</v>
      </c>
      <c r="D422" s="25" t="str">
        <f t="shared" si="79"/>
        <v>Total Travel - National</v>
      </c>
      <c r="E422" s="27" t="str">
        <f t="shared" si="76"/>
        <v>JD</v>
      </c>
      <c r="F422">
        <f t="shared" si="80"/>
        <v>0</v>
      </c>
      <c r="G422">
        <f t="shared" si="81"/>
        <v>0</v>
      </c>
      <c r="H422" t="str">
        <f t="shared" si="82"/>
        <v>-</v>
      </c>
      <c r="I422" s="26">
        <f t="shared" si="83"/>
        <v>-29.08</v>
      </c>
      <c r="K422" s="18" t="s">
        <v>374</v>
      </c>
      <c r="L422" s="18"/>
      <c r="M422" s="18"/>
      <c r="N422" s="18"/>
      <c r="O422" s="18"/>
      <c r="P422" s="18"/>
      <c r="Q422" s="18"/>
      <c r="R422" s="19">
        <f>SUM(R420:R421)</f>
        <v>29.08</v>
      </c>
      <c r="S422" s="19">
        <f>SUM(S420:S421)</f>
        <v>0</v>
      </c>
      <c r="T422" s="19">
        <f>T421</f>
        <v>29.08</v>
      </c>
      <c r="U422" s="19">
        <f>SUM(U420:U421)</f>
        <v>34.9</v>
      </c>
      <c r="V422" s="19">
        <f>SUM(V420:V421)</f>
        <v>29.08</v>
      </c>
      <c r="W422" s="19">
        <f>SUM(W420:W421)</f>
        <v>5.82</v>
      </c>
      <c r="X422" s="18"/>
      <c r="Y422" s="18"/>
      <c r="Z422" s="18"/>
      <c r="AA422" s="18"/>
      <c r="AB422" s="18"/>
      <c r="AC422" s="18"/>
    </row>
    <row r="423" spans="1:29" x14ac:dyDescent="0.25">
      <c r="A423" t="str">
        <f t="shared" si="78"/>
        <v/>
      </c>
      <c r="B423">
        <f t="shared" si="75"/>
        <v>0</v>
      </c>
      <c r="C423" s="27" t="e">
        <f>INDEX(ChartOfAccounts!B:B,MATCH('Xero Demo Data'!B423,ChartOfAccounts!A:A,0))</f>
        <v>#N/A</v>
      </c>
      <c r="D423" s="25">
        <f t="shared" si="79"/>
        <v>0</v>
      </c>
      <c r="E423" s="27" t="str">
        <f t="shared" si="76"/>
        <v>JC</v>
      </c>
      <c r="F423">
        <f t="shared" si="80"/>
        <v>0</v>
      </c>
      <c r="G423">
        <f t="shared" si="81"/>
        <v>0</v>
      </c>
      <c r="H423" t="str">
        <f t="shared" si="82"/>
        <v>-</v>
      </c>
      <c r="I423" s="26">
        <f t="shared" si="83"/>
        <v>0</v>
      </c>
    </row>
    <row r="424" spans="1:29" x14ac:dyDescent="0.25">
      <c r="A424" t="str">
        <f t="shared" si="78"/>
        <v/>
      </c>
      <c r="B424">
        <f t="shared" si="75"/>
        <v>0</v>
      </c>
      <c r="C424" s="27" t="e">
        <f>INDEX(ChartOfAccounts!B:B,MATCH('Xero Demo Data'!B424,ChartOfAccounts!A:A,0))</f>
        <v>#N/A</v>
      </c>
      <c r="D424" s="25" t="str">
        <f t="shared" si="79"/>
        <v>Unpaid Expense Claims</v>
      </c>
      <c r="E424" s="27" t="str">
        <f t="shared" si="76"/>
        <v>JC</v>
      </c>
      <c r="F424">
        <f t="shared" si="80"/>
        <v>0</v>
      </c>
      <c r="G424">
        <f t="shared" si="81"/>
        <v>0</v>
      </c>
      <c r="H424" t="str">
        <f t="shared" si="82"/>
        <v>-</v>
      </c>
      <c r="I424" s="26">
        <f t="shared" si="83"/>
        <v>0</v>
      </c>
      <c r="K424" s="8" t="s">
        <v>375</v>
      </c>
      <c r="L424" s="8"/>
      <c r="M424" s="8"/>
      <c r="N424" s="8"/>
      <c r="O424" s="8"/>
      <c r="P424" s="8"/>
      <c r="Q424" s="8"/>
      <c r="R424" s="8"/>
      <c r="S424" s="8"/>
      <c r="T424" s="8"/>
      <c r="U424" s="8"/>
      <c r="V424" s="8"/>
      <c r="W424" s="8"/>
      <c r="X424" s="8"/>
      <c r="Y424" s="8"/>
      <c r="Z424" s="8"/>
      <c r="AA424" s="8"/>
      <c r="AB424" s="8"/>
      <c r="AC424" s="8"/>
    </row>
    <row r="425" spans="1:29" x14ac:dyDescent="0.25">
      <c r="A425" t="str">
        <f t="shared" si="78"/>
        <v/>
      </c>
      <c r="B425">
        <f t="shared" si="75"/>
        <v>0</v>
      </c>
      <c r="C425" s="27" t="e">
        <f>INDEX(ChartOfAccounts!B:B,MATCH('Xero Demo Data'!B425,ChartOfAccounts!A:A,0))</f>
        <v>#N/A</v>
      </c>
      <c r="D425" s="25" t="str">
        <f t="shared" si="79"/>
        <v>Opening Balance</v>
      </c>
      <c r="E425" s="27" t="str">
        <f t="shared" si="76"/>
        <v>JC</v>
      </c>
      <c r="F425">
        <f t="shared" si="80"/>
        <v>0</v>
      </c>
      <c r="G425">
        <f t="shared" si="81"/>
        <v>0</v>
      </c>
      <c r="H425" t="str">
        <f t="shared" si="82"/>
        <v>-</v>
      </c>
      <c r="I425" s="26">
        <f t="shared" si="83"/>
        <v>0</v>
      </c>
      <c r="K425" s="9" t="s">
        <v>52</v>
      </c>
      <c r="L425" s="9"/>
      <c r="M425" s="9"/>
      <c r="N425" s="9"/>
      <c r="O425" s="9"/>
      <c r="P425" s="9"/>
      <c r="Q425" s="9"/>
      <c r="R425" s="10">
        <v>0</v>
      </c>
      <c r="S425" s="10">
        <v>0</v>
      </c>
      <c r="T425" s="10">
        <f>(S425 - R425)</f>
        <v>0</v>
      </c>
      <c r="U425" s="10">
        <v>0</v>
      </c>
      <c r="V425" s="10">
        <v>0</v>
      </c>
      <c r="W425" s="10">
        <v>0</v>
      </c>
      <c r="X425" s="9"/>
      <c r="Y425" s="9"/>
      <c r="Z425" s="9"/>
      <c r="AA425" s="9"/>
      <c r="AB425" s="9"/>
      <c r="AC425" s="9"/>
    </row>
    <row r="426" spans="1:29" x14ac:dyDescent="0.25">
      <c r="A426">
        <f t="shared" si="78"/>
        <v>45446</v>
      </c>
      <c r="B426">
        <f t="shared" si="75"/>
        <v>801</v>
      </c>
      <c r="C426" s="27" t="str">
        <f>INDEX(ChartOfAccounts!B:B,MATCH('Xero Demo Data'!B426,ChartOfAccounts!A:A,0))</f>
        <v>Unpaid Expense Claims</v>
      </c>
      <c r="D426" s="25">
        <f t="shared" si="79"/>
        <v>45446</v>
      </c>
      <c r="E426" s="27" t="str">
        <f t="shared" si="76"/>
        <v>JC</v>
      </c>
      <c r="F426">
        <f t="shared" si="80"/>
        <v>0</v>
      </c>
      <c r="G426" t="str">
        <f t="shared" si="81"/>
        <v>Xero Demo</v>
      </c>
      <c r="H426" t="str">
        <f t="shared" si="82"/>
        <v>-</v>
      </c>
      <c r="I426" s="26">
        <f t="shared" si="83"/>
        <v>34.9</v>
      </c>
      <c r="K426" s="11">
        <v>45446</v>
      </c>
      <c r="L426" s="12" t="s">
        <v>369</v>
      </c>
      <c r="M426" s="12"/>
      <c r="N426" s="12"/>
      <c r="O426" s="12" t="s">
        <v>376</v>
      </c>
      <c r="P426" s="12"/>
      <c r="Q426" s="12"/>
      <c r="R426" s="13">
        <v>0</v>
      </c>
      <c r="S426" s="13">
        <v>34.9</v>
      </c>
      <c r="T426" s="13">
        <f>((T425 + S426) - R426)</f>
        <v>34.9</v>
      </c>
      <c r="U426" s="13">
        <v>34.9</v>
      </c>
      <c r="V426" s="13">
        <v>34.9</v>
      </c>
      <c r="W426" s="13">
        <v>0</v>
      </c>
      <c r="X426" s="14">
        <v>0</v>
      </c>
      <c r="Y426" s="12"/>
      <c r="Z426" s="12" t="s">
        <v>377</v>
      </c>
      <c r="AA426" s="12" t="s">
        <v>56</v>
      </c>
      <c r="AB426" s="12"/>
      <c r="AC426" s="12" t="s">
        <v>378</v>
      </c>
    </row>
    <row r="427" spans="1:29" x14ac:dyDescent="0.25">
      <c r="A427" t="str">
        <f t="shared" si="78"/>
        <v/>
      </c>
      <c r="B427">
        <f t="shared" si="75"/>
        <v>0</v>
      </c>
      <c r="C427" s="27" t="e">
        <f>INDEX(ChartOfAccounts!B:B,MATCH('Xero Demo Data'!B427,ChartOfAccounts!A:A,0))</f>
        <v>#N/A</v>
      </c>
      <c r="D427" s="25" t="str">
        <f t="shared" si="79"/>
        <v>Total Unpaid Expense Claims</v>
      </c>
      <c r="E427" s="27" t="str">
        <f t="shared" si="76"/>
        <v>JC</v>
      </c>
      <c r="F427">
        <f t="shared" si="80"/>
        <v>0</v>
      </c>
      <c r="G427">
        <f t="shared" si="81"/>
        <v>0</v>
      </c>
      <c r="H427" t="str">
        <f t="shared" si="82"/>
        <v>-</v>
      </c>
      <c r="I427" s="26">
        <f t="shared" si="83"/>
        <v>34.9</v>
      </c>
      <c r="K427" s="18" t="s">
        <v>379</v>
      </c>
      <c r="L427" s="18"/>
      <c r="M427" s="18"/>
      <c r="N427" s="18"/>
      <c r="O427" s="18"/>
      <c r="P427" s="18"/>
      <c r="Q427" s="18"/>
      <c r="R427" s="19">
        <f t="shared" ref="R427:W427" si="85">R426</f>
        <v>0</v>
      </c>
      <c r="S427" s="19">
        <f t="shared" si="85"/>
        <v>34.9</v>
      </c>
      <c r="T427" s="19">
        <f t="shared" si="85"/>
        <v>34.9</v>
      </c>
      <c r="U427" s="19">
        <f t="shared" si="85"/>
        <v>34.9</v>
      </c>
      <c r="V427" s="19">
        <f t="shared" si="85"/>
        <v>34.9</v>
      </c>
      <c r="W427" s="19">
        <f t="shared" si="85"/>
        <v>0</v>
      </c>
      <c r="X427" s="18"/>
      <c r="Y427" s="18"/>
      <c r="Z427" s="18"/>
      <c r="AA427" s="18"/>
      <c r="AB427" s="18"/>
      <c r="AC427" s="18"/>
    </row>
    <row r="428" spans="1:29" x14ac:dyDescent="0.25">
      <c r="A428" t="str">
        <f t="shared" si="78"/>
        <v/>
      </c>
      <c r="B428">
        <f t="shared" si="75"/>
        <v>0</v>
      </c>
      <c r="C428" s="27" t="e">
        <f>INDEX(ChartOfAccounts!B:B,MATCH('Xero Demo Data'!B428,ChartOfAccounts!A:A,0))</f>
        <v>#N/A</v>
      </c>
      <c r="D428" s="25" t="str">
        <f t="shared" si="79"/>
        <v>Closing Balance</v>
      </c>
      <c r="E428" s="27" t="str">
        <f t="shared" si="76"/>
        <v>JC</v>
      </c>
      <c r="F428">
        <f t="shared" si="80"/>
        <v>0</v>
      </c>
      <c r="G428">
        <f t="shared" si="81"/>
        <v>0</v>
      </c>
      <c r="H428" t="str">
        <f t="shared" si="82"/>
        <v>-</v>
      </c>
      <c r="I428" s="26">
        <f t="shared" si="83"/>
        <v>34.9</v>
      </c>
      <c r="K428" s="9" t="s">
        <v>110</v>
      </c>
      <c r="L428" s="9"/>
      <c r="M428" s="9"/>
      <c r="N428" s="9"/>
      <c r="O428" s="9"/>
      <c r="P428" s="9"/>
      <c r="Q428" s="9"/>
      <c r="R428" s="10">
        <v>0</v>
      </c>
      <c r="S428" s="10">
        <v>34.9</v>
      </c>
      <c r="T428" s="10">
        <f>T426</f>
        <v>34.9</v>
      </c>
      <c r="U428" s="10">
        <v>0</v>
      </c>
      <c r="V428" s="10">
        <v>0</v>
      </c>
      <c r="W428" s="10">
        <v>0</v>
      </c>
      <c r="X428" s="9"/>
      <c r="Y428" s="9"/>
      <c r="Z428" s="9"/>
      <c r="AA428" s="9"/>
      <c r="AB428" s="9"/>
      <c r="AC428" s="9"/>
    </row>
    <row r="429" spans="1:29" x14ac:dyDescent="0.25">
      <c r="A429" t="str">
        <f t="shared" si="78"/>
        <v/>
      </c>
      <c r="B429">
        <f t="shared" si="75"/>
        <v>0</v>
      </c>
      <c r="C429" s="27" t="e">
        <f>INDEX(ChartOfAccounts!B:B,MATCH('Xero Demo Data'!B429,ChartOfAccounts!A:A,0))</f>
        <v>#N/A</v>
      </c>
      <c r="D429" s="25">
        <f t="shared" si="79"/>
        <v>0</v>
      </c>
      <c r="E429" s="27" t="str">
        <f t="shared" si="76"/>
        <v>JC</v>
      </c>
      <c r="F429">
        <f t="shared" si="80"/>
        <v>0</v>
      </c>
      <c r="G429">
        <f t="shared" si="81"/>
        <v>0</v>
      </c>
      <c r="H429" t="str">
        <f t="shared" si="82"/>
        <v>-</v>
      </c>
      <c r="I429" s="26">
        <f t="shared" si="83"/>
        <v>0</v>
      </c>
    </row>
    <row r="430" spans="1:29" x14ac:dyDescent="0.25">
      <c r="A430" t="str">
        <f t="shared" si="78"/>
        <v/>
      </c>
      <c r="B430">
        <f t="shared" si="75"/>
        <v>0</v>
      </c>
      <c r="C430" s="27" t="e">
        <f>INDEX(ChartOfAccounts!B:B,MATCH('Xero Demo Data'!B430,ChartOfAccounts!A:A,0))</f>
        <v>#N/A</v>
      </c>
      <c r="D430" s="25" t="str">
        <f t="shared" si="79"/>
        <v>VAT</v>
      </c>
      <c r="E430" s="27" t="str">
        <f t="shared" si="76"/>
        <v>JC</v>
      </c>
      <c r="F430">
        <f t="shared" si="80"/>
        <v>0</v>
      </c>
      <c r="G430">
        <f t="shared" si="81"/>
        <v>0</v>
      </c>
      <c r="H430" t="str">
        <f t="shared" si="82"/>
        <v>-</v>
      </c>
      <c r="I430" s="26">
        <f t="shared" si="83"/>
        <v>0</v>
      </c>
      <c r="K430" s="8" t="s">
        <v>44</v>
      </c>
      <c r="L430" s="8"/>
      <c r="M430" s="8"/>
      <c r="N430" s="8"/>
      <c r="O430" s="8"/>
      <c r="P430" s="8"/>
      <c r="Q430" s="8"/>
      <c r="R430" s="8"/>
      <c r="S430" s="8"/>
      <c r="T430" s="8"/>
      <c r="U430" s="8"/>
      <c r="V430" s="8"/>
      <c r="W430" s="8"/>
      <c r="X430" s="8"/>
      <c r="Y430" s="8"/>
      <c r="Z430" s="8"/>
      <c r="AA430" s="8"/>
      <c r="AB430" s="8"/>
      <c r="AC430" s="8"/>
    </row>
    <row r="431" spans="1:29" x14ac:dyDescent="0.25">
      <c r="A431" t="str">
        <f t="shared" si="78"/>
        <v/>
      </c>
      <c r="B431">
        <f t="shared" si="75"/>
        <v>0</v>
      </c>
      <c r="C431" s="27" t="e">
        <f>INDEX(ChartOfAccounts!B:B,MATCH('Xero Demo Data'!B431,ChartOfAccounts!A:A,0))</f>
        <v>#N/A</v>
      </c>
      <c r="D431" s="25" t="str">
        <f t="shared" si="79"/>
        <v>Opening Balance</v>
      </c>
      <c r="E431" s="27" t="str">
        <f t="shared" si="76"/>
        <v>JC</v>
      </c>
      <c r="F431">
        <f t="shared" si="80"/>
        <v>0</v>
      </c>
      <c r="G431">
        <f t="shared" si="81"/>
        <v>0</v>
      </c>
      <c r="H431" t="str">
        <f t="shared" si="82"/>
        <v>-</v>
      </c>
      <c r="I431" s="26">
        <f t="shared" si="83"/>
        <v>0</v>
      </c>
      <c r="K431" s="9" t="s">
        <v>52</v>
      </c>
      <c r="L431" s="9"/>
      <c r="M431" s="9"/>
      <c r="N431" s="9"/>
      <c r="O431" s="9"/>
      <c r="P431" s="9"/>
      <c r="Q431" s="9"/>
      <c r="R431" s="10">
        <v>0</v>
      </c>
      <c r="S431" s="10">
        <v>0</v>
      </c>
      <c r="T431" s="10">
        <f>(S431 - R431)</f>
        <v>0</v>
      </c>
      <c r="U431" s="10">
        <v>0</v>
      </c>
      <c r="V431" s="10">
        <v>0</v>
      </c>
      <c r="W431" s="10">
        <v>0</v>
      </c>
      <c r="X431" s="9"/>
      <c r="Y431" s="9"/>
      <c r="Z431" s="9"/>
      <c r="AA431" s="9"/>
      <c r="AB431" s="9"/>
      <c r="AC431" s="9"/>
    </row>
    <row r="432" spans="1:29" x14ac:dyDescent="0.25">
      <c r="A432">
        <f t="shared" si="78"/>
        <v>45061</v>
      </c>
      <c r="B432">
        <f t="shared" si="75"/>
        <v>820</v>
      </c>
      <c r="C432" s="27" t="str">
        <f>INDEX(ChartOfAccounts!B:B,MATCH('Xero Demo Data'!B432,ChartOfAccounts!A:A,0))</f>
        <v>VAT</v>
      </c>
      <c r="D432" s="25">
        <f t="shared" si="79"/>
        <v>45061</v>
      </c>
      <c r="E432" s="27" t="str">
        <f t="shared" si="76"/>
        <v>JD</v>
      </c>
      <c r="F432" t="str">
        <f t="shared" si="80"/>
        <v>DIISR - Small Business Services</v>
      </c>
      <c r="G432" t="str">
        <f t="shared" si="81"/>
        <v>DIISR - Small Business Services</v>
      </c>
      <c r="H432" t="str">
        <f t="shared" si="82"/>
        <v>-</v>
      </c>
      <c r="I432" s="26">
        <f t="shared" si="83"/>
        <v>-1211.2</v>
      </c>
      <c r="K432" s="11">
        <v>45061</v>
      </c>
      <c r="L432" s="12" t="s">
        <v>53</v>
      </c>
      <c r="M432" s="12" t="s">
        <v>54</v>
      </c>
      <c r="N432" s="12"/>
      <c r="O432" s="12" t="s">
        <v>54</v>
      </c>
      <c r="P432" s="12"/>
      <c r="Q432" s="12"/>
      <c r="R432" s="13">
        <v>1211.2</v>
      </c>
      <c r="S432" s="13">
        <v>0</v>
      </c>
      <c r="T432" s="13">
        <f t="shared" ref="T432:T495" si="86">((T431 + S432) - R432)</f>
        <v>-1211.2</v>
      </c>
      <c r="U432" s="13">
        <v>-1211.2</v>
      </c>
      <c r="V432" s="13">
        <v>-1211.2</v>
      </c>
      <c r="W432" s="13">
        <v>0</v>
      </c>
      <c r="X432" s="14">
        <v>0</v>
      </c>
      <c r="Y432" s="12"/>
      <c r="Z432" s="12" t="s">
        <v>380</v>
      </c>
      <c r="AA432" s="12" t="s">
        <v>56</v>
      </c>
      <c r="AB432" s="12"/>
      <c r="AC432" s="12" t="s">
        <v>381</v>
      </c>
    </row>
    <row r="433" spans="1:29" x14ac:dyDescent="0.25">
      <c r="A433">
        <f t="shared" si="78"/>
        <v>45092</v>
      </c>
      <c r="B433">
        <f t="shared" si="75"/>
        <v>820</v>
      </c>
      <c r="C433" s="27" t="str">
        <f>INDEX(ChartOfAccounts!B:B,MATCH('Xero Demo Data'!B433,ChartOfAccounts!A:A,0))</f>
        <v>VAT</v>
      </c>
      <c r="D433" s="25">
        <f t="shared" si="79"/>
        <v>45092</v>
      </c>
      <c r="E433" s="27" t="str">
        <f t="shared" si="76"/>
        <v>JC</v>
      </c>
      <c r="F433" t="str">
        <f t="shared" si="80"/>
        <v>Maddox Publishing Group</v>
      </c>
      <c r="G433" t="str">
        <f t="shared" si="81"/>
        <v>Maddox Publishing Group</v>
      </c>
      <c r="H433" t="str">
        <f t="shared" si="82"/>
        <v>INV-001-0</v>
      </c>
      <c r="I433" s="26">
        <f t="shared" si="83"/>
        <v>700</v>
      </c>
      <c r="K433" s="15">
        <v>45092</v>
      </c>
      <c r="L433" s="2" t="s">
        <v>112</v>
      </c>
      <c r="M433" s="2" t="s">
        <v>113</v>
      </c>
      <c r="N433" s="2"/>
      <c r="O433" s="2" t="s">
        <v>113</v>
      </c>
      <c r="P433" s="2" t="s">
        <v>114</v>
      </c>
      <c r="Q433" s="2" t="s">
        <v>114</v>
      </c>
      <c r="R433" s="16">
        <v>0</v>
      </c>
      <c r="S433" s="16">
        <v>700</v>
      </c>
      <c r="T433" s="16">
        <f t="shared" si="86"/>
        <v>-511.20000000000005</v>
      </c>
      <c r="U433" s="16">
        <v>700</v>
      </c>
      <c r="V433" s="16">
        <v>700</v>
      </c>
      <c r="W433" s="16">
        <v>0</v>
      </c>
      <c r="X433" s="17">
        <v>0</v>
      </c>
      <c r="Y433" s="2"/>
      <c r="Z433" s="2" t="s">
        <v>380</v>
      </c>
      <c r="AA433" s="2" t="s">
        <v>56</v>
      </c>
      <c r="AB433" s="2" t="s">
        <v>117</v>
      </c>
      <c r="AC433" s="2" t="s">
        <v>382</v>
      </c>
    </row>
    <row r="434" spans="1:29" x14ac:dyDescent="0.25">
      <c r="A434">
        <f t="shared" si="78"/>
        <v>45120</v>
      </c>
      <c r="B434">
        <f t="shared" si="75"/>
        <v>820</v>
      </c>
      <c r="C434" s="27" t="str">
        <f>INDEX(ChartOfAccounts!B:B,MATCH('Xero Demo Data'!B434,ChartOfAccounts!A:A,0))</f>
        <v>VAT</v>
      </c>
      <c r="D434" s="25">
        <f t="shared" si="79"/>
        <v>45120</v>
      </c>
      <c r="E434" s="27" t="str">
        <f t="shared" si="76"/>
        <v>JD</v>
      </c>
      <c r="F434" t="str">
        <f t="shared" si="80"/>
        <v>DIISR - Small Business Services</v>
      </c>
      <c r="G434" t="str">
        <f t="shared" si="81"/>
        <v>DIISR - Small Business Services</v>
      </c>
      <c r="H434" t="str">
        <f t="shared" si="82"/>
        <v>-</v>
      </c>
      <c r="I434" s="26">
        <f t="shared" si="83"/>
        <v>-1211.2</v>
      </c>
      <c r="K434" s="15">
        <v>45120</v>
      </c>
      <c r="L434" s="2" t="s">
        <v>53</v>
      </c>
      <c r="M434" s="2" t="s">
        <v>54</v>
      </c>
      <c r="N434" s="2"/>
      <c r="O434" s="2" t="s">
        <v>54</v>
      </c>
      <c r="P434" s="2"/>
      <c r="Q434" s="2"/>
      <c r="R434" s="16">
        <v>1211.2</v>
      </c>
      <c r="S434" s="16">
        <v>0</v>
      </c>
      <c r="T434" s="16">
        <f t="shared" si="86"/>
        <v>-1722.4</v>
      </c>
      <c r="U434" s="16">
        <v>-1211.2</v>
      </c>
      <c r="V434" s="16">
        <v>-1211.2</v>
      </c>
      <c r="W434" s="16">
        <v>0</v>
      </c>
      <c r="X434" s="17">
        <v>0</v>
      </c>
      <c r="Y434" s="2"/>
      <c r="Z434" s="2" t="s">
        <v>380</v>
      </c>
      <c r="AA434" s="2" t="s">
        <v>56</v>
      </c>
      <c r="AB434" s="2"/>
      <c r="AC434" s="2" t="s">
        <v>381</v>
      </c>
    </row>
    <row r="435" spans="1:29" x14ac:dyDescent="0.25">
      <c r="A435">
        <f t="shared" si="78"/>
        <v>45141</v>
      </c>
      <c r="B435">
        <f t="shared" si="75"/>
        <v>820</v>
      </c>
      <c r="C435" s="27" t="str">
        <f>INDEX(ChartOfAccounts!B:B,MATCH('Xero Demo Data'!B435,ChartOfAccounts!A:A,0))</f>
        <v>VAT</v>
      </c>
      <c r="D435" s="25">
        <f t="shared" si="79"/>
        <v>45141</v>
      </c>
      <c r="E435" s="27" t="str">
        <f t="shared" si="76"/>
        <v>JC</v>
      </c>
      <c r="F435" t="str">
        <f t="shared" si="80"/>
        <v>Ridgeway University</v>
      </c>
      <c r="G435" t="str">
        <f t="shared" si="81"/>
        <v>Ridgeway University</v>
      </c>
      <c r="H435" t="str">
        <f t="shared" si="82"/>
        <v>RPT200-1</v>
      </c>
      <c r="I435" s="26">
        <f t="shared" si="83"/>
        <v>83.33</v>
      </c>
      <c r="K435" s="15">
        <v>45141</v>
      </c>
      <c r="L435" s="2" t="s">
        <v>112</v>
      </c>
      <c r="M435" s="2" t="s">
        <v>119</v>
      </c>
      <c r="N435" s="2" t="s">
        <v>120</v>
      </c>
      <c r="O435" s="2" t="s">
        <v>119</v>
      </c>
      <c r="P435" s="2" t="s">
        <v>121</v>
      </c>
      <c r="Q435" s="2" t="s">
        <v>122</v>
      </c>
      <c r="R435" s="16">
        <v>0</v>
      </c>
      <c r="S435" s="16">
        <v>83.33</v>
      </c>
      <c r="T435" s="16">
        <f t="shared" si="86"/>
        <v>-1639.0700000000002</v>
      </c>
      <c r="U435" s="16">
        <v>83.33</v>
      </c>
      <c r="V435" s="16">
        <v>83.33</v>
      </c>
      <c r="W435" s="16">
        <v>0</v>
      </c>
      <c r="X435" s="17">
        <v>0</v>
      </c>
      <c r="Y435" s="2"/>
      <c r="Z435" s="2" t="s">
        <v>380</v>
      </c>
      <c r="AA435" s="2" t="s">
        <v>56</v>
      </c>
      <c r="AB435" s="2"/>
      <c r="AC435" s="2" t="s">
        <v>383</v>
      </c>
    </row>
    <row r="436" spans="1:29" x14ac:dyDescent="0.25">
      <c r="A436">
        <f t="shared" si="78"/>
        <v>45143</v>
      </c>
      <c r="B436">
        <f t="shared" si="75"/>
        <v>820</v>
      </c>
      <c r="C436" s="27" t="str">
        <f>INDEX(ChartOfAccounts!B:B,MATCH('Xero Demo Data'!B436,ChartOfAccounts!A:A,0))</f>
        <v>VAT</v>
      </c>
      <c r="D436" s="25">
        <f t="shared" si="79"/>
        <v>45143</v>
      </c>
      <c r="E436" s="27" t="str">
        <f t="shared" si="76"/>
        <v>JD</v>
      </c>
      <c r="F436" t="str">
        <f t="shared" si="80"/>
        <v>PowerDirect</v>
      </c>
      <c r="G436" t="str">
        <f t="shared" si="81"/>
        <v>PowerDirect</v>
      </c>
      <c r="H436" t="str">
        <f t="shared" si="82"/>
        <v>RPT445-1</v>
      </c>
      <c r="I436" s="26">
        <f t="shared" si="83"/>
        <v>-4.55</v>
      </c>
      <c r="K436" s="15">
        <v>45143</v>
      </c>
      <c r="L436" s="2" t="s">
        <v>53</v>
      </c>
      <c r="M436" s="2" t="s">
        <v>61</v>
      </c>
      <c r="N436" s="2"/>
      <c r="O436" s="2" t="s">
        <v>61</v>
      </c>
      <c r="P436" s="2" t="s">
        <v>62</v>
      </c>
      <c r="Q436" s="2" t="s">
        <v>62</v>
      </c>
      <c r="R436" s="16">
        <v>4.55</v>
      </c>
      <c r="S436" s="16">
        <v>0</v>
      </c>
      <c r="T436" s="16">
        <f t="shared" si="86"/>
        <v>-1643.6200000000001</v>
      </c>
      <c r="U436" s="16">
        <v>-4.55</v>
      </c>
      <c r="V436" s="16">
        <v>-4.55</v>
      </c>
      <c r="W436" s="16">
        <v>0</v>
      </c>
      <c r="X436" s="17">
        <v>0</v>
      </c>
      <c r="Y436" s="2"/>
      <c r="Z436" s="2" t="s">
        <v>380</v>
      </c>
      <c r="AA436" s="2" t="s">
        <v>56</v>
      </c>
      <c r="AB436" s="2"/>
      <c r="AC436" s="2" t="s">
        <v>384</v>
      </c>
    </row>
    <row r="437" spans="1:29" x14ac:dyDescent="0.25">
      <c r="A437">
        <f t="shared" si="78"/>
        <v>45171</v>
      </c>
      <c r="B437">
        <f t="shared" si="75"/>
        <v>820</v>
      </c>
      <c r="C437" s="27" t="str">
        <f>INDEX(ChartOfAccounts!B:B,MATCH('Xero Demo Data'!B437,ChartOfAccounts!A:A,0))</f>
        <v>VAT</v>
      </c>
      <c r="D437" s="25">
        <f t="shared" si="79"/>
        <v>45171</v>
      </c>
      <c r="E437" s="27" t="str">
        <f t="shared" si="76"/>
        <v>JC</v>
      </c>
      <c r="F437" t="str">
        <f t="shared" si="80"/>
        <v>Ridgeway University</v>
      </c>
      <c r="G437" t="str">
        <f t="shared" si="81"/>
        <v>Ridgeway University</v>
      </c>
      <c r="H437" t="str">
        <f t="shared" si="82"/>
        <v>RPT200-1</v>
      </c>
      <c r="I437" s="26">
        <f t="shared" si="83"/>
        <v>83.33</v>
      </c>
      <c r="K437" s="15">
        <v>45171</v>
      </c>
      <c r="L437" s="2" t="s">
        <v>112</v>
      </c>
      <c r="M437" s="2" t="s">
        <v>119</v>
      </c>
      <c r="N437" s="2" t="s">
        <v>120</v>
      </c>
      <c r="O437" s="2" t="s">
        <v>119</v>
      </c>
      <c r="P437" s="2" t="s">
        <v>127</v>
      </c>
      <c r="Q437" s="2" t="s">
        <v>122</v>
      </c>
      <c r="R437" s="16">
        <v>0</v>
      </c>
      <c r="S437" s="16">
        <v>83.33</v>
      </c>
      <c r="T437" s="16">
        <f t="shared" si="86"/>
        <v>-1560.2900000000002</v>
      </c>
      <c r="U437" s="16">
        <v>83.33</v>
      </c>
      <c r="V437" s="16">
        <v>83.33</v>
      </c>
      <c r="W437" s="16">
        <v>0</v>
      </c>
      <c r="X437" s="17">
        <v>0</v>
      </c>
      <c r="Y437" s="2"/>
      <c r="Z437" s="2" t="s">
        <v>380</v>
      </c>
      <c r="AA437" s="2" t="s">
        <v>56</v>
      </c>
      <c r="AB437" s="2"/>
      <c r="AC437" s="2" t="s">
        <v>383</v>
      </c>
    </row>
    <row r="438" spans="1:29" x14ac:dyDescent="0.25">
      <c r="A438">
        <f t="shared" si="78"/>
        <v>45173</v>
      </c>
      <c r="B438">
        <f t="shared" si="75"/>
        <v>820</v>
      </c>
      <c r="C438" s="27" t="str">
        <f>INDEX(ChartOfAccounts!B:B,MATCH('Xero Demo Data'!B438,ChartOfAccounts!A:A,0))</f>
        <v>VAT</v>
      </c>
      <c r="D438" s="25">
        <f t="shared" si="79"/>
        <v>45173</v>
      </c>
      <c r="E438" s="27" t="str">
        <f t="shared" si="76"/>
        <v>JD</v>
      </c>
      <c r="F438" t="str">
        <f t="shared" si="80"/>
        <v>PowerDirect</v>
      </c>
      <c r="G438" t="str">
        <f t="shared" si="81"/>
        <v>PowerDirect</v>
      </c>
      <c r="H438" t="str">
        <f t="shared" si="82"/>
        <v>RPT445-1</v>
      </c>
      <c r="I438" s="26">
        <f t="shared" si="83"/>
        <v>-4.62</v>
      </c>
      <c r="K438" s="15">
        <v>45173</v>
      </c>
      <c r="L438" s="2" t="s">
        <v>53</v>
      </c>
      <c r="M438" s="2" t="s">
        <v>61</v>
      </c>
      <c r="N438" s="2"/>
      <c r="O438" s="2" t="s">
        <v>61</v>
      </c>
      <c r="P438" s="2" t="s">
        <v>62</v>
      </c>
      <c r="Q438" s="2" t="s">
        <v>62</v>
      </c>
      <c r="R438" s="16">
        <v>4.62</v>
      </c>
      <c r="S438" s="16">
        <v>0</v>
      </c>
      <c r="T438" s="16">
        <f t="shared" si="86"/>
        <v>-1564.91</v>
      </c>
      <c r="U438" s="16">
        <v>-4.62</v>
      </c>
      <c r="V438" s="16">
        <v>-4.62</v>
      </c>
      <c r="W438" s="16">
        <v>0</v>
      </c>
      <c r="X438" s="17">
        <v>0</v>
      </c>
      <c r="Y438" s="2"/>
      <c r="Z438" s="2" t="s">
        <v>380</v>
      </c>
      <c r="AA438" s="2" t="s">
        <v>56</v>
      </c>
      <c r="AB438" s="2"/>
      <c r="AC438" s="2" t="s">
        <v>384</v>
      </c>
    </row>
    <row r="439" spans="1:29" x14ac:dyDescent="0.25">
      <c r="A439">
        <f t="shared" si="78"/>
        <v>45202</v>
      </c>
      <c r="B439">
        <f t="shared" si="75"/>
        <v>820</v>
      </c>
      <c r="C439" s="27" t="str">
        <f>INDEX(ChartOfAccounts!B:B,MATCH('Xero Demo Data'!B439,ChartOfAccounts!A:A,0))</f>
        <v>VAT</v>
      </c>
      <c r="D439" s="25">
        <f t="shared" si="79"/>
        <v>45202</v>
      </c>
      <c r="E439" s="27" t="str">
        <f t="shared" si="76"/>
        <v>JC</v>
      </c>
      <c r="F439" t="str">
        <f t="shared" si="80"/>
        <v>Ridgeway University</v>
      </c>
      <c r="G439" t="str">
        <f t="shared" si="81"/>
        <v>Ridgeway University</v>
      </c>
      <c r="H439" t="str">
        <f t="shared" si="82"/>
        <v>RPT200-1</v>
      </c>
      <c r="I439" s="26">
        <f t="shared" si="83"/>
        <v>83.33</v>
      </c>
      <c r="K439" s="15">
        <v>45202</v>
      </c>
      <c r="L439" s="2" t="s">
        <v>112</v>
      </c>
      <c r="M439" s="2" t="s">
        <v>119</v>
      </c>
      <c r="N439" s="2" t="s">
        <v>120</v>
      </c>
      <c r="O439" s="2" t="s">
        <v>119</v>
      </c>
      <c r="P439" s="2" t="s">
        <v>128</v>
      </c>
      <c r="Q439" s="2" t="s">
        <v>122</v>
      </c>
      <c r="R439" s="16">
        <v>0</v>
      </c>
      <c r="S439" s="16">
        <v>83.33</v>
      </c>
      <c r="T439" s="16">
        <f t="shared" si="86"/>
        <v>-1481.5800000000002</v>
      </c>
      <c r="U439" s="16">
        <v>83.33</v>
      </c>
      <c r="V439" s="16">
        <v>83.33</v>
      </c>
      <c r="W439" s="16">
        <v>0</v>
      </c>
      <c r="X439" s="17">
        <v>0</v>
      </c>
      <c r="Y439" s="2"/>
      <c r="Z439" s="2" t="s">
        <v>380</v>
      </c>
      <c r="AA439" s="2" t="s">
        <v>56</v>
      </c>
      <c r="AB439" s="2"/>
      <c r="AC439" s="2" t="s">
        <v>383</v>
      </c>
    </row>
    <row r="440" spans="1:29" x14ac:dyDescent="0.25">
      <c r="A440">
        <f t="shared" si="78"/>
        <v>45204</v>
      </c>
      <c r="B440">
        <f t="shared" si="75"/>
        <v>820</v>
      </c>
      <c r="C440" s="27" t="str">
        <f>INDEX(ChartOfAccounts!B:B,MATCH('Xero Demo Data'!B440,ChartOfAccounts!A:A,0))</f>
        <v>VAT</v>
      </c>
      <c r="D440" s="25">
        <f t="shared" si="79"/>
        <v>45204</v>
      </c>
      <c r="E440" s="27" t="str">
        <f t="shared" si="76"/>
        <v>JD</v>
      </c>
      <c r="F440" t="str">
        <f t="shared" si="80"/>
        <v>PowerDirect</v>
      </c>
      <c r="G440" t="str">
        <f t="shared" si="81"/>
        <v>PowerDirect</v>
      </c>
      <c r="H440" t="str">
        <f t="shared" si="82"/>
        <v>RPT445-1</v>
      </c>
      <c r="I440" s="26">
        <f t="shared" si="83"/>
        <v>-4.38</v>
      </c>
      <c r="K440" s="15">
        <v>45204</v>
      </c>
      <c r="L440" s="2" t="s">
        <v>53</v>
      </c>
      <c r="M440" s="2" t="s">
        <v>61</v>
      </c>
      <c r="N440" s="2"/>
      <c r="O440" s="2" t="s">
        <v>61</v>
      </c>
      <c r="P440" s="2" t="s">
        <v>62</v>
      </c>
      <c r="Q440" s="2" t="s">
        <v>62</v>
      </c>
      <c r="R440" s="16">
        <v>4.38</v>
      </c>
      <c r="S440" s="16">
        <v>0</v>
      </c>
      <c r="T440" s="16">
        <f t="shared" si="86"/>
        <v>-1485.9600000000003</v>
      </c>
      <c r="U440" s="16">
        <v>-4.38</v>
      </c>
      <c r="V440" s="16">
        <v>-4.38</v>
      </c>
      <c r="W440" s="16">
        <v>0</v>
      </c>
      <c r="X440" s="17">
        <v>0</v>
      </c>
      <c r="Y440" s="2"/>
      <c r="Z440" s="2" t="s">
        <v>380</v>
      </c>
      <c r="AA440" s="2" t="s">
        <v>56</v>
      </c>
      <c r="AB440" s="2"/>
      <c r="AC440" s="2" t="s">
        <v>384</v>
      </c>
    </row>
    <row r="441" spans="1:29" x14ac:dyDescent="0.25">
      <c r="A441">
        <f t="shared" si="78"/>
        <v>45232</v>
      </c>
      <c r="B441">
        <f t="shared" si="75"/>
        <v>820</v>
      </c>
      <c r="C441" s="27" t="str">
        <f>INDEX(ChartOfAccounts!B:B,MATCH('Xero Demo Data'!B441,ChartOfAccounts!A:A,0))</f>
        <v>VAT</v>
      </c>
      <c r="D441" s="25">
        <f t="shared" si="79"/>
        <v>45232</v>
      </c>
      <c r="E441" s="27" t="str">
        <f t="shared" si="76"/>
        <v>JC</v>
      </c>
      <c r="F441" t="str">
        <f t="shared" si="80"/>
        <v>Ridgeway University</v>
      </c>
      <c r="G441" t="str">
        <f t="shared" si="81"/>
        <v>Ridgeway University</v>
      </c>
      <c r="H441" t="str">
        <f t="shared" si="82"/>
        <v>RPT200-1</v>
      </c>
      <c r="I441" s="26">
        <f t="shared" si="83"/>
        <v>166.66</v>
      </c>
      <c r="K441" s="15">
        <v>45232</v>
      </c>
      <c r="L441" s="2" t="s">
        <v>112</v>
      </c>
      <c r="M441" s="2" t="s">
        <v>119</v>
      </c>
      <c r="N441" s="2" t="s">
        <v>120</v>
      </c>
      <c r="O441" s="2" t="s">
        <v>119</v>
      </c>
      <c r="P441" s="2" t="s">
        <v>129</v>
      </c>
      <c r="Q441" s="2" t="s">
        <v>122</v>
      </c>
      <c r="R441" s="16">
        <v>0</v>
      </c>
      <c r="S441" s="16">
        <v>166.66</v>
      </c>
      <c r="T441" s="16">
        <f t="shared" si="86"/>
        <v>-1319.3000000000002</v>
      </c>
      <c r="U441" s="16">
        <v>166.66</v>
      </c>
      <c r="V441" s="16">
        <v>166.66</v>
      </c>
      <c r="W441" s="16">
        <v>0</v>
      </c>
      <c r="X441" s="17">
        <v>0</v>
      </c>
      <c r="Y441" s="2"/>
      <c r="Z441" s="2" t="s">
        <v>380</v>
      </c>
      <c r="AA441" s="2" t="s">
        <v>56</v>
      </c>
      <c r="AB441" s="2"/>
      <c r="AC441" s="2" t="s">
        <v>383</v>
      </c>
    </row>
    <row r="442" spans="1:29" x14ac:dyDescent="0.25">
      <c r="A442">
        <f t="shared" si="78"/>
        <v>45234</v>
      </c>
      <c r="B442">
        <f t="shared" si="75"/>
        <v>820</v>
      </c>
      <c r="C442" s="27" t="str">
        <f>INDEX(ChartOfAccounts!B:B,MATCH('Xero Demo Data'!B442,ChartOfAccounts!A:A,0))</f>
        <v>VAT</v>
      </c>
      <c r="D442" s="25">
        <f t="shared" si="79"/>
        <v>45234</v>
      </c>
      <c r="E442" s="27" t="str">
        <f t="shared" si="76"/>
        <v>JD</v>
      </c>
      <c r="F442" t="str">
        <f t="shared" si="80"/>
        <v>PowerDirect</v>
      </c>
      <c r="G442" t="str">
        <f t="shared" si="81"/>
        <v>PowerDirect</v>
      </c>
      <c r="H442" t="str">
        <f t="shared" si="82"/>
        <v>RPT445-1</v>
      </c>
      <c r="I442" s="26">
        <f t="shared" si="83"/>
        <v>-4.24</v>
      </c>
      <c r="K442" s="15">
        <v>45234</v>
      </c>
      <c r="L442" s="2" t="s">
        <v>53</v>
      </c>
      <c r="M442" s="2" t="s">
        <v>61</v>
      </c>
      <c r="N442" s="2"/>
      <c r="O442" s="2" t="s">
        <v>61</v>
      </c>
      <c r="P442" s="2" t="s">
        <v>62</v>
      </c>
      <c r="Q442" s="2" t="s">
        <v>62</v>
      </c>
      <c r="R442" s="16">
        <v>4.24</v>
      </c>
      <c r="S442" s="16">
        <v>0</v>
      </c>
      <c r="T442" s="16">
        <f t="shared" si="86"/>
        <v>-1323.5400000000002</v>
      </c>
      <c r="U442" s="16">
        <v>-4.24</v>
      </c>
      <c r="V442" s="16">
        <v>-4.24</v>
      </c>
      <c r="W442" s="16">
        <v>0</v>
      </c>
      <c r="X442" s="17">
        <v>0</v>
      </c>
      <c r="Y442" s="2"/>
      <c r="Z442" s="2" t="s">
        <v>380</v>
      </c>
      <c r="AA442" s="2" t="s">
        <v>56</v>
      </c>
      <c r="AB442" s="2"/>
      <c r="AC442" s="2" t="s">
        <v>384</v>
      </c>
    </row>
    <row r="443" spans="1:29" x14ac:dyDescent="0.25">
      <c r="A443">
        <f t="shared" si="78"/>
        <v>45263</v>
      </c>
      <c r="B443">
        <f t="shared" si="75"/>
        <v>820</v>
      </c>
      <c r="C443" s="27" t="str">
        <f>INDEX(ChartOfAccounts!B:B,MATCH('Xero Demo Data'!B443,ChartOfAccounts!A:A,0))</f>
        <v>VAT</v>
      </c>
      <c r="D443" s="25">
        <f t="shared" si="79"/>
        <v>45263</v>
      </c>
      <c r="E443" s="27" t="str">
        <f t="shared" si="76"/>
        <v>JC</v>
      </c>
      <c r="F443" t="str">
        <f t="shared" si="80"/>
        <v>Ridgeway University</v>
      </c>
      <c r="G443" t="str">
        <f t="shared" si="81"/>
        <v>Ridgeway University</v>
      </c>
      <c r="H443" t="str">
        <f t="shared" si="82"/>
        <v>RPT200-1</v>
      </c>
      <c r="I443" s="26">
        <f t="shared" si="83"/>
        <v>83.33</v>
      </c>
      <c r="K443" s="15">
        <v>45263</v>
      </c>
      <c r="L443" s="2" t="s">
        <v>112</v>
      </c>
      <c r="M443" s="2" t="s">
        <v>119</v>
      </c>
      <c r="N443" s="2" t="s">
        <v>120</v>
      </c>
      <c r="O443" s="2" t="s">
        <v>119</v>
      </c>
      <c r="P443" s="2" t="s">
        <v>130</v>
      </c>
      <c r="Q443" s="2" t="s">
        <v>122</v>
      </c>
      <c r="R443" s="16">
        <v>0</v>
      </c>
      <c r="S443" s="16">
        <v>83.33</v>
      </c>
      <c r="T443" s="16">
        <f t="shared" si="86"/>
        <v>-1240.2100000000003</v>
      </c>
      <c r="U443" s="16">
        <v>83.33</v>
      </c>
      <c r="V443" s="16">
        <v>83.33</v>
      </c>
      <c r="W443" s="16">
        <v>0</v>
      </c>
      <c r="X443" s="17">
        <v>0</v>
      </c>
      <c r="Y443" s="2"/>
      <c r="Z443" s="2" t="s">
        <v>380</v>
      </c>
      <c r="AA443" s="2" t="s">
        <v>56</v>
      </c>
      <c r="AB443" s="2"/>
      <c r="AC443" s="2" t="s">
        <v>383</v>
      </c>
    </row>
    <row r="444" spans="1:29" x14ac:dyDescent="0.25">
      <c r="A444">
        <f t="shared" si="78"/>
        <v>45265</v>
      </c>
      <c r="B444">
        <f t="shared" si="75"/>
        <v>820</v>
      </c>
      <c r="C444" s="27" t="str">
        <f>INDEX(ChartOfAccounts!B:B,MATCH('Xero Demo Data'!B444,ChartOfAccounts!A:A,0))</f>
        <v>VAT</v>
      </c>
      <c r="D444" s="25">
        <f t="shared" si="79"/>
        <v>45265</v>
      </c>
      <c r="E444" s="27" t="str">
        <f t="shared" si="76"/>
        <v>JD</v>
      </c>
      <c r="F444" t="str">
        <f t="shared" si="80"/>
        <v>PowerDirect</v>
      </c>
      <c r="G444" t="str">
        <f t="shared" si="81"/>
        <v>PowerDirect</v>
      </c>
      <c r="H444" t="str">
        <f t="shared" si="82"/>
        <v>RPT445-1</v>
      </c>
      <c r="I444" s="26">
        <f t="shared" si="83"/>
        <v>-4.33</v>
      </c>
      <c r="K444" s="15">
        <v>45265</v>
      </c>
      <c r="L444" s="2" t="s">
        <v>53</v>
      </c>
      <c r="M444" s="2" t="s">
        <v>61</v>
      </c>
      <c r="N444" s="2"/>
      <c r="O444" s="2" t="s">
        <v>61</v>
      </c>
      <c r="P444" s="2" t="s">
        <v>62</v>
      </c>
      <c r="Q444" s="2" t="s">
        <v>62</v>
      </c>
      <c r="R444" s="16">
        <v>4.33</v>
      </c>
      <c r="S444" s="16">
        <v>0</v>
      </c>
      <c r="T444" s="16">
        <f t="shared" si="86"/>
        <v>-1244.5400000000002</v>
      </c>
      <c r="U444" s="16">
        <v>-4.33</v>
      </c>
      <c r="V444" s="16">
        <v>-4.33</v>
      </c>
      <c r="W444" s="16">
        <v>0</v>
      </c>
      <c r="X444" s="17">
        <v>0</v>
      </c>
      <c r="Y444" s="2"/>
      <c r="Z444" s="2" t="s">
        <v>380</v>
      </c>
      <c r="AA444" s="2" t="s">
        <v>56</v>
      </c>
      <c r="AB444" s="2"/>
      <c r="AC444" s="2" t="s">
        <v>384</v>
      </c>
    </row>
    <row r="445" spans="1:29" x14ac:dyDescent="0.25">
      <c r="A445">
        <f t="shared" si="78"/>
        <v>45294</v>
      </c>
      <c r="B445">
        <f t="shared" si="75"/>
        <v>820</v>
      </c>
      <c r="C445" s="27" t="str">
        <f>INDEX(ChartOfAccounts!B:B,MATCH('Xero Demo Data'!B445,ChartOfAccounts!A:A,0))</f>
        <v>VAT</v>
      </c>
      <c r="D445" s="25">
        <f t="shared" si="79"/>
        <v>45294</v>
      </c>
      <c r="E445" s="27" t="str">
        <f t="shared" si="76"/>
        <v>JC</v>
      </c>
      <c r="F445" t="str">
        <f t="shared" si="80"/>
        <v>Ridgeway University</v>
      </c>
      <c r="G445" t="str">
        <f t="shared" si="81"/>
        <v>Ridgeway University</v>
      </c>
      <c r="H445" t="str">
        <f t="shared" si="82"/>
        <v>RPT200-1</v>
      </c>
      <c r="I445" s="26">
        <f t="shared" si="83"/>
        <v>83.33</v>
      </c>
      <c r="K445" s="15">
        <v>45294</v>
      </c>
      <c r="L445" s="2" t="s">
        <v>112</v>
      </c>
      <c r="M445" s="2" t="s">
        <v>119</v>
      </c>
      <c r="N445" s="2" t="s">
        <v>120</v>
      </c>
      <c r="O445" s="2" t="s">
        <v>119</v>
      </c>
      <c r="P445" s="2" t="s">
        <v>131</v>
      </c>
      <c r="Q445" s="2" t="s">
        <v>122</v>
      </c>
      <c r="R445" s="16">
        <v>0</v>
      </c>
      <c r="S445" s="16">
        <v>83.33</v>
      </c>
      <c r="T445" s="16">
        <f t="shared" si="86"/>
        <v>-1161.2100000000003</v>
      </c>
      <c r="U445" s="16">
        <v>83.33</v>
      </c>
      <c r="V445" s="16">
        <v>83.33</v>
      </c>
      <c r="W445" s="16">
        <v>0</v>
      </c>
      <c r="X445" s="17">
        <v>0</v>
      </c>
      <c r="Y445" s="2"/>
      <c r="Z445" s="2" t="s">
        <v>380</v>
      </c>
      <c r="AA445" s="2" t="s">
        <v>56</v>
      </c>
      <c r="AB445" s="2"/>
      <c r="AC445" s="2" t="s">
        <v>383</v>
      </c>
    </row>
    <row r="446" spans="1:29" x14ac:dyDescent="0.25">
      <c r="A446">
        <f t="shared" si="78"/>
        <v>45296</v>
      </c>
      <c r="B446">
        <f t="shared" si="75"/>
        <v>820</v>
      </c>
      <c r="C446" s="27" t="str">
        <f>INDEX(ChartOfAccounts!B:B,MATCH('Xero Demo Data'!B446,ChartOfAccounts!A:A,0))</f>
        <v>VAT</v>
      </c>
      <c r="D446" s="25">
        <f t="shared" si="79"/>
        <v>45296</v>
      </c>
      <c r="E446" s="27" t="str">
        <f t="shared" si="76"/>
        <v>JD</v>
      </c>
      <c r="F446" t="str">
        <f t="shared" si="80"/>
        <v>PowerDirect</v>
      </c>
      <c r="G446" t="str">
        <f t="shared" si="81"/>
        <v>PowerDirect</v>
      </c>
      <c r="H446" t="str">
        <f t="shared" si="82"/>
        <v>RPT445-1</v>
      </c>
      <c r="I446" s="26">
        <f t="shared" si="83"/>
        <v>-4.58</v>
      </c>
      <c r="K446" s="15">
        <v>45296</v>
      </c>
      <c r="L446" s="2" t="s">
        <v>53</v>
      </c>
      <c r="M446" s="2" t="s">
        <v>61</v>
      </c>
      <c r="N446" s="2"/>
      <c r="O446" s="2" t="s">
        <v>61</v>
      </c>
      <c r="P446" s="2" t="s">
        <v>62</v>
      </c>
      <c r="Q446" s="2" t="s">
        <v>62</v>
      </c>
      <c r="R446" s="16">
        <v>4.58</v>
      </c>
      <c r="S446" s="16">
        <v>0</v>
      </c>
      <c r="T446" s="16">
        <f t="shared" si="86"/>
        <v>-1165.7900000000002</v>
      </c>
      <c r="U446" s="16">
        <v>-4.58</v>
      </c>
      <c r="V446" s="16">
        <v>-4.58</v>
      </c>
      <c r="W446" s="16">
        <v>0</v>
      </c>
      <c r="X446" s="17">
        <v>0</v>
      </c>
      <c r="Y446" s="2"/>
      <c r="Z446" s="2" t="s">
        <v>380</v>
      </c>
      <c r="AA446" s="2" t="s">
        <v>56</v>
      </c>
      <c r="AB446" s="2"/>
      <c r="AC446" s="2" t="s">
        <v>384</v>
      </c>
    </row>
    <row r="447" spans="1:29" x14ac:dyDescent="0.25">
      <c r="A447">
        <f t="shared" si="78"/>
        <v>45324</v>
      </c>
      <c r="B447">
        <f t="shared" si="75"/>
        <v>820</v>
      </c>
      <c r="C447" s="27" t="str">
        <f>INDEX(ChartOfAccounts!B:B,MATCH('Xero Demo Data'!B447,ChartOfAccounts!A:A,0))</f>
        <v>VAT</v>
      </c>
      <c r="D447" s="25">
        <f t="shared" si="79"/>
        <v>45324</v>
      </c>
      <c r="E447" s="27" t="str">
        <f t="shared" si="76"/>
        <v>JC</v>
      </c>
      <c r="F447" t="str">
        <f t="shared" si="80"/>
        <v>Ridgeway University</v>
      </c>
      <c r="G447" t="str">
        <f t="shared" si="81"/>
        <v>Ridgeway University</v>
      </c>
      <c r="H447" t="str">
        <f t="shared" si="82"/>
        <v>RPT200-1</v>
      </c>
      <c r="I447" s="26">
        <f t="shared" si="83"/>
        <v>83.33</v>
      </c>
      <c r="K447" s="15">
        <v>45324</v>
      </c>
      <c r="L447" s="2" t="s">
        <v>112</v>
      </c>
      <c r="M447" s="2" t="s">
        <v>119</v>
      </c>
      <c r="N447" s="2" t="s">
        <v>120</v>
      </c>
      <c r="O447" s="2" t="s">
        <v>119</v>
      </c>
      <c r="P447" s="2" t="s">
        <v>132</v>
      </c>
      <c r="Q447" s="2" t="s">
        <v>122</v>
      </c>
      <c r="R447" s="16">
        <v>0</v>
      </c>
      <c r="S447" s="16">
        <v>83.33</v>
      </c>
      <c r="T447" s="16">
        <f t="shared" si="86"/>
        <v>-1082.4600000000003</v>
      </c>
      <c r="U447" s="16">
        <v>83.33</v>
      </c>
      <c r="V447" s="16">
        <v>83.33</v>
      </c>
      <c r="W447" s="16">
        <v>0</v>
      </c>
      <c r="X447" s="17">
        <v>0</v>
      </c>
      <c r="Y447" s="2"/>
      <c r="Z447" s="2" t="s">
        <v>380</v>
      </c>
      <c r="AA447" s="2" t="s">
        <v>56</v>
      </c>
      <c r="AB447" s="2"/>
      <c r="AC447" s="2" t="s">
        <v>383</v>
      </c>
    </row>
    <row r="448" spans="1:29" x14ac:dyDescent="0.25">
      <c r="A448">
        <f t="shared" si="78"/>
        <v>45324</v>
      </c>
      <c r="B448">
        <f t="shared" si="75"/>
        <v>820</v>
      </c>
      <c r="C448" s="27" t="str">
        <f>INDEX(ChartOfAccounts!B:B,MATCH('Xero Demo Data'!B448,ChartOfAccounts!A:A,0))</f>
        <v>VAT</v>
      </c>
      <c r="D448" s="25">
        <f t="shared" si="79"/>
        <v>45324</v>
      </c>
      <c r="E448" s="27" t="str">
        <f t="shared" si="76"/>
        <v>JC</v>
      </c>
      <c r="F448" t="str">
        <f t="shared" si="80"/>
        <v>Ridgeway University</v>
      </c>
      <c r="G448" t="str">
        <f t="shared" si="81"/>
        <v>Ridgeway University</v>
      </c>
      <c r="H448" t="str">
        <f t="shared" si="82"/>
        <v>RPT200-1</v>
      </c>
      <c r="I448" s="26">
        <f t="shared" si="83"/>
        <v>166.67</v>
      </c>
      <c r="K448" s="15">
        <v>45324</v>
      </c>
      <c r="L448" s="2" t="s">
        <v>112</v>
      </c>
      <c r="M448" s="2" t="s">
        <v>119</v>
      </c>
      <c r="N448" s="2" t="s">
        <v>120</v>
      </c>
      <c r="O448" s="2" t="s">
        <v>119</v>
      </c>
      <c r="P448" s="2" t="s">
        <v>132</v>
      </c>
      <c r="Q448" s="2" t="s">
        <v>122</v>
      </c>
      <c r="R448" s="16">
        <v>0</v>
      </c>
      <c r="S448" s="16">
        <v>166.67</v>
      </c>
      <c r="T448" s="16">
        <f t="shared" si="86"/>
        <v>-915.7900000000003</v>
      </c>
      <c r="U448" s="16">
        <v>166.67</v>
      </c>
      <c r="V448" s="16">
        <v>166.67</v>
      </c>
      <c r="W448" s="16">
        <v>0</v>
      </c>
      <c r="X448" s="17">
        <v>0</v>
      </c>
      <c r="Y448" s="2"/>
      <c r="Z448" s="2" t="s">
        <v>380</v>
      </c>
      <c r="AA448" s="2" t="s">
        <v>56</v>
      </c>
      <c r="AB448" s="2" t="s">
        <v>142</v>
      </c>
      <c r="AC448" s="2" t="s">
        <v>383</v>
      </c>
    </row>
    <row r="449" spans="1:29" x14ac:dyDescent="0.25">
      <c r="A449">
        <f t="shared" si="78"/>
        <v>45326</v>
      </c>
      <c r="B449">
        <f t="shared" si="75"/>
        <v>820</v>
      </c>
      <c r="C449" s="27" t="str">
        <f>INDEX(ChartOfAccounts!B:B,MATCH('Xero Demo Data'!B449,ChartOfAccounts!A:A,0))</f>
        <v>VAT</v>
      </c>
      <c r="D449" s="25">
        <f t="shared" si="79"/>
        <v>45326</v>
      </c>
      <c r="E449" s="27" t="str">
        <f t="shared" si="76"/>
        <v>JD</v>
      </c>
      <c r="F449" t="str">
        <f t="shared" si="80"/>
        <v>PowerDirect</v>
      </c>
      <c r="G449" t="str">
        <f t="shared" si="81"/>
        <v>PowerDirect</v>
      </c>
      <c r="H449" t="str">
        <f t="shared" si="82"/>
        <v>RPT445-1</v>
      </c>
      <c r="I449" s="26">
        <f t="shared" si="83"/>
        <v>-4.79</v>
      </c>
      <c r="K449" s="15">
        <v>45326</v>
      </c>
      <c r="L449" s="2" t="s">
        <v>53</v>
      </c>
      <c r="M449" s="2" t="s">
        <v>61</v>
      </c>
      <c r="N449" s="2"/>
      <c r="O449" s="2" t="s">
        <v>61</v>
      </c>
      <c r="P449" s="2" t="s">
        <v>62</v>
      </c>
      <c r="Q449" s="2" t="s">
        <v>62</v>
      </c>
      <c r="R449" s="16">
        <v>4.79</v>
      </c>
      <c r="S449" s="16">
        <v>0</v>
      </c>
      <c r="T449" s="16">
        <f t="shared" si="86"/>
        <v>-920.58000000000027</v>
      </c>
      <c r="U449" s="16">
        <v>-4.79</v>
      </c>
      <c r="V449" s="16">
        <v>-4.79</v>
      </c>
      <c r="W449" s="16">
        <v>0</v>
      </c>
      <c r="X449" s="17">
        <v>0</v>
      </c>
      <c r="Y449" s="2"/>
      <c r="Z449" s="2" t="s">
        <v>380</v>
      </c>
      <c r="AA449" s="2" t="s">
        <v>56</v>
      </c>
      <c r="AB449" s="2"/>
      <c r="AC449" s="2" t="s">
        <v>384</v>
      </c>
    </row>
    <row r="450" spans="1:29" x14ac:dyDescent="0.25">
      <c r="A450">
        <f t="shared" si="78"/>
        <v>45355</v>
      </c>
      <c r="B450">
        <f t="shared" si="75"/>
        <v>820</v>
      </c>
      <c r="C450" s="27" t="str">
        <f>INDEX(ChartOfAccounts!B:B,MATCH('Xero Demo Data'!B450,ChartOfAccounts!A:A,0))</f>
        <v>VAT</v>
      </c>
      <c r="D450" s="25">
        <f t="shared" si="79"/>
        <v>45355</v>
      </c>
      <c r="E450" s="27" t="str">
        <f t="shared" si="76"/>
        <v>JC</v>
      </c>
      <c r="F450" t="str">
        <f t="shared" si="80"/>
        <v>Ridgeway University</v>
      </c>
      <c r="G450" t="str">
        <f t="shared" si="81"/>
        <v>Ridgeway University</v>
      </c>
      <c r="H450" t="str">
        <f t="shared" si="82"/>
        <v>RPT200-1</v>
      </c>
      <c r="I450" s="26">
        <f t="shared" si="83"/>
        <v>83.33</v>
      </c>
      <c r="K450" s="15">
        <v>45355</v>
      </c>
      <c r="L450" s="2" t="s">
        <v>112</v>
      </c>
      <c r="M450" s="2" t="s">
        <v>119</v>
      </c>
      <c r="N450" s="2" t="s">
        <v>120</v>
      </c>
      <c r="O450" s="2" t="s">
        <v>119</v>
      </c>
      <c r="P450" s="2" t="s">
        <v>134</v>
      </c>
      <c r="Q450" s="2" t="s">
        <v>122</v>
      </c>
      <c r="R450" s="16">
        <v>0</v>
      </c>
      <c r="S450" s="16">
        <v>83.33</v>
      </c>
      <c r="T450" s="16">
        <f t="shared" si="86"/>
        <v>-837.25000000000023</v>
      </c>
      <c r="U450" s="16">
        <v>83.33</v>
      </c>
      <c r="V450" s="16">
        <v>83.33</v>
      </c>
      <c r="W450" s="16">
        <v>0</v>
      </c>
      <c r="X450" s="17">
        <v>0</v>
      </c>
      <c r="Y450" s="2"/>
      <c r="Z450" s="2" t="s">
        <v>380</v>
      </c>
      <c r="AA450" s="2" t="s">
        <v>56</v>
      </c>
      <c r="AB450" s="2"/>
      <c r="AC450" s="2" t="s">
        <v>383</v>
      </c>
    </row>
    <row r="451" spans="1:29" x14ac:dyDescent="0.25">
      <c r="A451">
        <f t="shared" si="78"/>
        <v>45357</v>
      </c>
      <c r="B451">
        <f t="shared" si="75"/>
        <v>820</v>
      </c>
      <c r="C451" s="27" t="str">
        <f>INDEX(ChartOfAccounts!B:B,MATCH('Xero Demo Data'!B451,ChartOfAccounts!A:A,0))</f>
        <v>VAT</v>
      </c>
      <c r="D451" s="25">
        <f t="shared" si="79"/>
        <v>45357</v>
      </c>
      <c r="E451" s="27" t="str">
        <f t="shared" si="76"/>
        <v>JD</v>
      </c>
      <c r="F451" t="str">
        <f t="shared" si="80"/>
        <v>PowerDirect</v>
      </c>
      <c r="G451" t="str">
        <f t="shared" si="81"/>
        <v>PowerDirect</v>
      </c>
      <c r="H451" t="str">
        <f t="shared" si="82"/>
        <v>RPT445-1</v>
      </c>
      <c r="I451" s="26">
        <f t="shared" si="83"/>
        <v>-5.04</v>
      </c>
      <c r="K451" s="15">
        <v>45357</v>
      </c>
      <c r="L451" s="2" t="s">
        <v>53</v>
      </c>
      <c r="M451" s="2" t="s">
        <v>61</v>
      </c>
      <c r="N451" s="2"/>
      <c r="O451" s="2" t="s">
        <v>61</v>
      </c>
      <c r="P451" s="2" t="s">
        <v>62</v>
      </c>
      <c r="Q451" s="2" t="s">
        <v>62</v>
      </c>
      <c r="R451" s="16">
        <v>5.04</v>
      </c>
      <c r="S451" s="16">
        <v>0</v>
      </c>
      <c r="T451" s="16">
        <f t="shared" si="86"/>
        <v>-842.29000000000019</v>
      </c>
      <c r="U451" s="16">
        <v>-5.04</v>
      </c>
      <c r="V451" s="16">
        <v>-5.04</v>
      </c>
      <c r="W451" s="16">
        <v>0</v>
      </c>
      <c r="X451" s="17">
        <v>0</v>
      </c>
      <c r="Y451" s="2"/>
      <c r="Z451" s="2" t="s">
        <v>380</v>
      </c>
      <c r="AA451" s="2" t="s">
        <v>56</v>
      </c>
      <c r="AB451" s="2"/>
      <c r="AC451" s="2" t="s">
        <v>384</v>
      </c>
    </row>
    <row r="452" spans="1:29" x14ac:dyDescent="0.25">
      <c r="A452">
        <f t="shared" si="78"/>
        <v>45385</v>
      </c>
      <c r="B452">
        <f t="shared" si="75"/>
        <v>820</v>
      </c>
      <c r="C452" s="27" t="str">
        <f>INDEX(ChartOfAccounts!B:B,MATCH('Xero Demo Data'!B452,ChartOfAccounts!A:A,0))</f>
        <v>VAT</v>
      </c>
      <c r="D452" s="25">
        <f t="shared" si="79"/>
        <v>45385</v>
      </c>
      <c r="E452" s="27" t="str">
        <f t="shared" si="76"/>
        <v>JC</v>
      </c>
      <c r="F452" t="str">
        <f t="shared" si="80"/>
        <v>Ridgeway University</v>
      </c>
      <c r="G452" t="str">
        <f t="shared" si="81"/>
        <v>Ridgeway University</v>
      </c>
      <c r="H452" t="str">
        <f t="shared" si="82"/>
        <v>RPT200-1</v>
      </c>
      <c r="I452" s="26">
        <f t="shared" si="83"/>
        <v>83.33</v>
      </c>
      <c r="K452" s="15">
        <v>45385</v>
      </c>
      <c r="L452" s="2" t="s">
        <v>112</v>
      </c>
      <c r="M452" s="2" t="s">
        <v>119</v>
      </c>
      <c r="N452" s="2" t="s">
        <v>120</v>
      </c>
      <c r="O452" s="2" t="s">
        <v>119</v>
      </c>
      <c r="P452" s="2" t="s">
        <v>135</v>
      </c>
      <c r="Q452" s="2" t="s">
        <v>122</v>
      </c>
      <c r="R452" s="16">
        <v>0</v>
      </c>
      <c r="S452" s="16">
        <v>83.33</v>
      </c>
      <c r="T452" s="16">
        <f t="shared" si="86"/>
        <v>-758.96000000000015</v>
      </c>
      <c r="U452" s="16">
        <v>83.33</v>
      </c>
      <c r="V452" s="16">
        <v>83.33</v>
      </c>
      <c r="W452" s="16">
        <v>0</v>
      </c>
      <c r="X452" s="17">
        <v>0</v>
      </c>
      <c r="Y452" s="2"/>
      <c r="Z452" s="2" t="s">
        <v>380</v>
      </c>
      <c r="AA452" s="2" t="s">
        <v>56</v>
      </c>
      <c r="AB452" s="2"/>
      <c r="AC452" s="2" t="s">
        <v>383</v>
      </c>
    </row>
    <row r="453" spans="1:29" x14ac:dyDescent="0.25">
      <c r="A453">
        <f t="shared" si="78"/>
        <v>45385</v>
      </c>
      <c r="B453">
        <f t="shared" si="75"/>
        <v>820</v>
      </c>
      <c r="C453" s="27" t="str">
        <f>INDEX(ChartOfAccounts!B:B,MATCH('Xero Demo Data'!B453,ChartOfAccounts!A:A,0))</f>
        <v>VAT</v>
      </c>
      <c r="D453" s="25">
        <f t="shared" si="79"/>
        <v>45385</v>
      </c>
      <c r="E453" s="27" t="str">
        <f t="shared" si="76"/>
        <v>JC</v>
      </c>
      <c r="F453" t="str">
        <f t="shared" si="80"/>
        <v>Ridgeway University</v>
      </c>
      <c r="G453" t="str">
        <f t="shared" si="81"/>
        <v>Ridgeway University</v>
      </c>
      <c r="H453" t="str">
        <f t="shared" si="82"/>
        <v>RPT200-1</v>
      </c>
      <c r="I453" s="26">
        <f t="shared" si="83"/>
        <v>116.67</v>
      </c>
      <c r="K453" s="15">
        <v>45385</v>
      </c>
      <c r="L453" s="2" t="s">
        <v>112</v>
      </c>
      <c r="M453" s="2" t="s">
        <v>119</v>
      </c>
      <c r="N453" s="2" t="s">
        <v>120</v>
      </c>
      <c r="O453" s="2" t="s">
        <v>119</v>
      </c>
      <c r="P453" s="2" t="s">
        <v>135</v>
      </c>
      <c r="Q453" s="2" t="s">
        <v>122</v>
      </c>
      <c r="R453" s="16">
        <v>0</v>
      </c>
      <c r="S453" s="16">
        <v>116.67</v>
      </c>
      <c r="T453" s="16">
        <f t="shared" si="86"/>
        <v>-642.29000000000019</v>
      </c>
      <c r="U453" s="16">
        <v>116.67</v>
      </c>
      <c r="V453" s="16">
        <v>116.67</v>
      </c>
      <c r="W453" s="16">
        <v>0</v>
      </c>
      <c r="X453" s="17">
        <v>0</v>
      </c>
      <c r="Y453" s="2"/>
      <c r="Z453" s="2" t="s">
        <v>380</v>
      </c>
      <c r="AA453" s="2" t="s">
        <v>56</v>
      </c>
      <c r="AB453" s="2" t="s">
        <v>142</v>
      </c>
      <c r="AC453" s="2" t="s">
        <v>383</v>
      </c>
    </row>
    <row r="454" spans="1:29" x14ac:dyDescent="0.25">
      <c r="A454">
        <f t="shared" si="78"/>
        <v>45387</v>
      </c>
      <c r="B454">
        <f t="shared" si="75"/>
        <v>820</v>
      </c>
      <c r="C454" s="27" t="str">
        <f>INDEX(ChartOfAccounts!B:B,MATCH('Xero Demo Data'!B454,ChartOfAccounts!A:A,0))</f>
        <v>VAT</v>
      </c>
      <c r="D454" s="25">
        <f t="shared" si="79"/>
        <v>45387</v>
      </c>
      <c r="E454" s="27" t="str">
        <f t="shared" si="76"/>
        <v>JD</v>
      </c>
      <c r="F454" t="str">
        <f t="shared" si="80"/>
        <v>PowerDirect</v>
      </c>
      <c r="G454" t="str">
        <f t="shared" si="81"/>
        <v>PowerDirect</v>
      </c>
      <c r="H454" t="str">
        <f t="shared" si="82"/>
        <v>RPT445-1</v>
      </c>
      <c r="I454" s="26">
        <f t="shared" si="83"/>
        <v>-5.07</v>
      </c>
      <c r="K454" s="15">
        <v>45387</v>
      </c>
      <c r="L454" s="2" t="s">
        <v>53</v>
      </c>
      <c r="M454" s="2" t="s">
        <v>61</v>
      </c>
      <c r="N454" s="2"/>
      <c r="O454" s="2" t="s">
        <v>61</v>
      </c>
      <c r="P454" s="2" t="s">
        <v>62</v>
      </c>
      <c r="Q454" s="2" t="s">
        <v>62</v>
      </c>
      <c r="R454" s="16">
        <v>5.07</v>
      </c>
      <c r="S454" s="16">
        <v>0</v>
      </c>
      <c r="T454" s="16">
        <f t="shared" si="86"/>
        <v>-647.36000000000024</v>
      </c>
      <c r="U454" s="16">
        <v>-5.07</v>
      </c>
      <c r="V454" s="16">
        <v>-5.07</v>
      </c>
      <c r="W454" s="16">
        <v>0</v>
      </c>
      <c r="X454" s="17">
        <v>0</v>
      </c>
      <c r="Y454" s="2"/>
      <c r="Z454" s="2" t="s">
        <v>380</v>
      </c>
      <c r="AA454" s="2" t="s">
        <v>56</v>
      </c>
      <c r="AB454" s="2"/>
      <c r="AC454" s="2" t="s">
        <v>384</v>
      </c>
    </row>
    <row r="455" spans="1:29" x14ac:dyDescent="0.25">
      <c r="A455">
        <f t="shared" si="78"/>
        <v>45416</v>
      </c>
      <c r="B455">
        <f t="shared" si="75"/>
        <v>820</v>
      </c>
      <c r="C455" s="27" t="str">
        <f>INDEX(ChartOfAccounts!B:B,MATCH('Xero Demo Data'!B455,ChartOfAccounts!A:A,0))</f>
        <v>VAT</v>
      </c>
      <c r="D455" s="25">
        <f t="shared" si="79"/>
        <v>45416</v>
      </c>
      <c r="E455" s="27" t="str">
        <f t="shared" si="76"/>
        <v>JC</v>
      </c>
      <c r="F455" t="str">
        <f t="shared" si="80"/>
        <v>Ridgeway University</v>
      </c>
      <c r="G455" t="str">
        <f t="shared" si="81"/>
        <v>Ridgeway University</v>
      </c>
      <c r="H455" t="str">
        <f t="shared" si="82"/>
        <v>RPT200-1</v>
      </c>
      <c r="I455" s="26">
        <f t="shared" si="83"/>
        <v>83.33</v>
      </c>
      <c r="K455" s="15">
        <v>45416</v>
      </c>
      <c r="L455" s="2" t="s">
        <v>112</v>
      </c>
      <c r="M455" s="2" t="s">
        <v>119</v>
      </c>
      <c r="N455" s="2" t="s">
        <v>120</v>
      </c>
      <c r="O455" s="2" t="s">
        <v>119</v>
      </c>
      <c r="P455" s="2" t="s">
        <v>136</v>
      </c>
      <c r="Q455" s="2" t="s">
        <v>122</v>
      </c>
      <c r="R455" s="16">
        <v>0</v>
      </c>
      <c r="S455" s="16">
        <v>83.33</v>
      </c>
      <c r="T455" s="16">
        <f t="shared" si="86"/>
        <v>-564.0300000000002</v>
      </c>
      <c r="U455" s="16">
        <v>83.33</v>
      </c>
      <c r="V455" s="16">
        <v>83.33</v>
      </c>
      <c r="W455" s="16">
        <v>0</v>
      </c>
      <c r="X455" s="17">
        <v>0</v>
      </c>
      <c r="Y455" s="2"/>
      <c r="Z455" s="2" t="s">
        <v>380</v>
      </c>
      <c r="AA455" s="2" t="s">
        <v>56</v>
      </c>
      <c r="AB455" s="2"/>
      <c r="AC455" s="2" t="s">
        <v>383</v>
      </c>
    </row>
    <row r="456" spans="1:29" x14ac:dyDescent="0.25">
      <c r="A456">
        <f t="shared" si="78"/>
        <v>45416</v>
      </c>
      <c r="B456">
        <f t="shared" si="75"/>
        <v>820</v>
      </c>
      <c r="C456" s="27" t="str">
        <f>INDEX(ChartOfAccounts!B:B,MATCH('Xero Demo Data'!B456,ChartOfAccounts!A:A,0))</f>
        <v>VAT</v>
      </c>
      <c r="D456" s="25">
        <f t="shared" si="79"/>
        <v>45416</v>
      </c>
      <c r="E456" s="27" t="str">
        <f t="shared" si="76"/>
        <v>JD</v>
      </c>
      <c r="F456" t="str">
        <f t="shared" si="80"/>
        <v>Truxton Property Management</v>
      </c>
      <c r="G456" t="str">
        <f t="shared" si="81"/>
        <v>Truxton Property Management</v>
      </c>
      <c r="H456" t="str">
        <f t="shared" si="82"/>
        <v>RPT469-1</v>
      </c>
      <c r="I456" s="26">
        <f t="shared" si="83"/>
        <v>-196.87</v>
      </c>
      <c r="K456" s="15">
        <v>45416</v>
      </c>
      <c r="L456" s="2" t="s">
        <v>53</v>
      </c>
      <c r="M456" s="2" t="s">
        <v>65</v>
      </c>
      <c r="N456" s="2"/>
      <c r="O456" s="2" t="s">
        <v>65</v>
      </c>
      <c r="P456" s="2" t="s">
        <v>66</v>
      </c>
      <c r="Q456" s="2" t="s">
        <v>66</v>
      </c>
      <c r="R456" s="16">
        <v>196.87</v>
      </c>
      <c r="S456" s="16">
        <v>0</v>
      </c>
      <c r="T456" s="16">
        <f t="shared" si="86"/>
        <v>-760.9000000000002</v>
      </c>
      <c r="U456" s="16">
        <v>-196.87</v>
      </c>
      <c r="V456" s="16">
        <v>-196.87</v>
      </c>
      <c r="W456" s="16">
        <v>0</v>
      </c>
      <c r="X456" s="17">
        <v>0</v>
      </c>
      <c r="Y456" s="2"/>
      <c r="Z456" s="2" t="s">
        <v>380</v>
      </c>
      <c r="AA456" s="2" t="s">
        <v>56</v>
      </c>
      <c r="AB456" s="2"/>
      <c r="AC456" s="2" t="s">
        <v>385</v>
      </c>
    </row>
    <row r="457" spans="1:29" x14ac:dyDescent="0.25">
      <c r="A457">
        <f t="shared" si="78"/>
        <v>45418</v>
      </c>
      <c r="B457">
        <f t="shared" si="75"/>
        <v>820</v>
      </c>
      <c r="C457" s="27" t="str">
        <f>INDEX(ChartOfAccounts!B:B,MATCH('Xero Demo Data'!B457,ChartOfAccounts!A:A,0))</f>
        <v>VAT</v>
      </c>
      <c r="D457" s="25">
        <f t="shared" si="79"/>
        <v>45418</v>
      </c>
      <c r="E457" s="27" t="str">
        <f t="shared" si="76"/>
        <v>JD</v>
      </c>
      <c r="F457" t="str">
        <f t="shared" si="80"/>
        <v>PowerDirect</v>
      </c>
      <c r="G457" t="str">
        <f t="shared" si="81"/>
        <v>PowerDirect</v>
      </c>
      <c r="H457" t="str">
        <f t="shared" si="82"/>
        <v>RPT445-1</v>
      </c>
      <c r="I457" s="26">
        <f t="shared" si="83"/>
        <v>-5.67</v>
      </c>
      <c r="K457" s="15">
        <v>45418</v>
      </c>
      <c r="L457" s="2" t="s">
        <v>53</v>
      </c>
      <c r="M457" s="2" t="s">
        <v>61</v>
      </c>
      <c r="N457" s="2"/>
      <c r="O457" s="2" t="s">
        <v>61</v>
      </c>
      <c r="P457" s="2" t="s">
        <v>62</v>
      </c>
      <c r="Q457" s="2" t="s">
        <v>62</v>
      </c>
      <c r="R457" s="16">
        <v>5.67</v>
      </c>
      <c r="S457" s="16">
        <v>0</v>
      </c>
      <c r="T457" s="16">
        <f t="shared" si="86"/>
        <v>-766.57000000000016</v>
      </c>
      <c r="U457" s="16">
        <v>-5.67</v>
      </c>
      <c r="V457" s="16">
        <v>-5.67</v>
      </c>
      <c r="W457" s="16">
        <v>0</v>
      </c>
      <c r="X457" s="17">
        <v>0</v>
      </c>
      <c r="Y457" s="2"/>
      <c r="Z457" s="2" t="s">
        <v>380</v>
      </c>
      <c r="AA457" s="2" t="s">
        <v>56</v>
      </c>
      <c r="AB457" s="2"/>
      <c r="AC457" s="2" t="s">
        <v>384</v>
      </c>
    </row>
    <row r="458" spans="1:29" x14ac:dyDescent="0.25">
      <c r="A458">
        <f t="shared" si="78"/>
        <v>45420</v>
      </c>
      <c r="B458">
        <f t="shared" ref="B458:B521" si="87">VALUE(Z458)</f>
        <v>820</v>
      </c>
      <c r="C458" s="27" t="str">
        <f>INDEX(ChartOfAccounts!B:B,MATCH('Xero Demo Data'!B458,ChartOfAccounts!A:A,0))</f>
        <v>VAT</v>
      </c>
      <c r="D458" s="25">
        <f t="shared" si="79"/>
        <v>45420</v>
      </c>
      <c r="E458" s="27" t="str">
        <f t="shared" ref="E458:E521" si="88">IF(R458=0,"JC","JD")</f>
        <v>JD</v>
      </c>
      <c r="F458" t="str">
        <f t="shared" si="80"/>
        <v>Net Connect</v>
      </c>
      <c r="G458" t="str">
        <f t="shared" si="81"/>
        <v>Net Connect</v>
      </c>
      <c r="H458" t="str">
        <f t="shared" si="82"/>
        <v>RPT489-1</v>
      </c>
      <c r="I458" s="26">
        <f t="shared" si="83"/>
        <v>-7.49</v>
      </c>
      <c r="K458" s="15">
        <v>45420</v>
      </c>
      <c r="L458" s="2" t="s">
        <v>53</v>
      </c>
      <c r="M458" s="2" t="s">
        <v>68</v>
      </c>
      <c r="N458" s="2"/>
      <c r="O458" s="2" t="s">
        <v>68</v>
      </c>
      <c r="P458" s="2" t="s">
        <v>69</v>
      </c>
      <c r="Q458" s="2" t="s">
        <v>69</v>
      </c>
      <c r="R458" s="16">
        <v>7.49</v>
      </c>
      <c r="S458" s="16">
        <v>0</v>
      </c>
      <c r="T458" s="16">
        <f t="shared" si="86"/>
        <v>-774.06000000000017</v>
      </c>
      <c r="U458" s="16">
        <v>-7.49</v>
      </c>
      <c r="V458" s="16">
        <v>-7.49</v>
      </c>
      <c r="W458" s="16">
        <v>0</v>
      </c>
      <c r="X458" s="17">
        <v>0</v>
      </c>
      <c r="Y458" s="2"/>
      <c r="Z458" s="2" t="s">
        <v>380</v>
      </c>
      <c r="AA458" s="2" t="s">
        <v>56</v>
      </c>
      <c r="AB458" s="2"/>
      <c r="AC458" s="2" t="s">
        <v>386</v>
      </c>
    </row>
    <row r="459" spans="1:29" x14ac:dyDescent="0.25">
      <c r="A459">
        <f t="shared" si="78"/>
        <v>45420</v>
      </c>
      <c r="B459">
        <f t="shared" si="87"/>
        <v>820</v>
      </c>
      <c r="C459" s="27" t="str">
        <f>INDEX(ChartOfAccounts!B:B,MATCH('Xero Demo Data'!B459,ChartOfAccounts!A:A,0))</f>
        <v>VAT</v>
      </c>
      <c r="D459" s="25">
        <f t="shared" si="79"/>
        <v>45420</v>
      </c>
      <c r="E459" s="27" t="str">
        <f t="shared" si="88"/>
        <v>JD</v>
      </c>
      <c r="F459" t="str">
        <f t="shared" si="80"/>
        <v>PC Complete</v>
      </c>
      <c r="G459" t="str">
        <f t="shared" si="81"/>
        <v>PC Complete</v>
      </c>
      <c r="H459" t="str">
        <f t="shared" si="82"/>
        <v>720-1</v>
      </c>
      <c r="I459" s="26">
        <f t="shared" si="83"/>
        <v>-316.67</v>
      </c>
      <c r="K459" s="15">
        <v>45420</v>
      </c>
      <c r="L459" s="2" t="s">
        <v>53</v>
      </c>
      <c r="M459" s="2" t="s">
        <v>71</v>
      </c>
      <c r="N459" s="2"/>
      <c r="O459" s="2" t="s">
        <v>71</v>
      </c>
      <c r="P459" s="2" t="s">
        <v>72</v>
      </c>
      <c r="Q459" s="2" t="s">
        <v>72</v>
      </c>
      <c r="R459" s="16">
        <v>316.67</v>
      </c>
      <c r="S459" s="16">
        <v>0</v>
      </c>
      <c r="T459" s="16">
        <f t="shared" si="86"/>
        <v>-1090.7300000000002</v>
      </c>
      <c r="U459" s="16">
        <v>-316.67</v>
      </c>
      <c r="V459" s="16">
        <v>-316.67</v>
      </c>
      <c r="W459" s="16">
        <v>0</v>
      </c>
      <c r="X459" s="17">
        <v>0</v>
      </c>
      <c r="Y459" s="2"/>
      <c r="Z459" s="2" t="s">
        <v>380</v>
      </c>
      <c r="AA459" s="2" t="s">
        <v>56</v>
      </c>
      <c r="AB459" s="2"/>
      <c r="AC459" s="2" t="s">
        <v>387</v>
      </c>
    </row>
    <row r="460" spans="1:29" x14ac:dyDescent="0.25">
      <c r="A460">
        <f t="shared" si="78"/>
        <v>45425</v>
      </c>
      <c r="B460">
        <f t="shared" si="87"/>
        <v>820</v>
      </c>
      <c r="C460" s="27" t="str">
        <f>INDEX(ChartOfAccounts!B:B,MATCH('Xero Demo Data'!B460,ChartOfAccounts!A:A,0))</f>
        <v>VAT</v>
      </c>
      <c r="D460" s="25">
        <f t="shared" si="79"/>
        <v>45425</v>
      </c>
      <c r="E460" s="27" t="str">
        <f t="shared" si="88"/>
        <v>JC</v>
      </c>
      <c r="F460" t="str">
        <f t="shared" si="80"/>
        <v>Young Bros Transport</v>
      </c>
      <c r="G460" t="str">
        <f t="shared" si="81"/>
        <v>Young Bros Transport</v>
      </c>
      <c r="H460" t="str">
        <f t="shared" si="82"/>
        <v>Monthly Support</v>
      </c>
      <c r="I460" s="26">
        <f t="shared" si="83"/>
        <v>90.21</v>
      </c>
      <c r="K460" s="15">
        <v>45425</v>
      </c>
      <c r="L460" s="2" t="s">
        <v>112</v>
      </c>
      <c r="M460" s="2" t="s">
        <v>137</v>
      </c>
      <c r="N460" s="2" t="s">
        <v>120</v>
      </c>
      <c r="O460" s="2" t="s">
        <v>137</v>
      </c>
      <c r="P460" s="2" t="s">
        <v>138</v>
      </c>
      <c r="Q460" s="2" t="s">
        <v>139</v>
      </c>
      <c r="R460" s="16">
        <v>0</v>
      </c>
      <c r="S460" s="16">
        <v>90.21</v>
      </c>
      <c r="T460" s="16">
        <f t="shared" si="86"/>
        <v>-1000.5200000000002</v>
      </c>
      <c r="U460" s="16">
        <v>90.21</v>
      </c>
      <c r="V460" s="16">
        <v>90.21</v>
      </c>
      <c r="W460" s="16">
        <v>0</v>
      </c>
      <c r="X460" s="17">
        <v>0</v>
      </c>
      <c r="Y460" s="2"/>
      <c r="Z460" s="2" t="s">
        <v>380</v>
      </c>
      <c r="AA460" s="2" t="s">
        <v>56</v>
      </c>
      <c r="AB460" s="2" t="s">
        <v>91</v>
      </c>
      <c r="AC460" s="2" t="s">
        <v>383</v>
      </c>
    </row>
    <row r="461" spans="1:29" x14ac:dyDescent="0.25">
      <c r="A461">
        <f t="shared" si="78"/>
        <v>45425</v>
      </c>
      <c r="B461">
        <f t="shared" si="87"/>
        <v>820</v>
      </c>
      <c r="C461" s="27" t="str">
        <f>INDEX(ChartOfAccounts!B:B,MATCH('Xero Demo Data'!B461,ChartOfAccounts!A:A,0))</f>
        <v>VAT</v>
      </c>
      <c r="D461" s="25">
        <f t="shared" si="79"/>
        <v>45425</v>
      </c>
      <c r="E461" s="27" t="str">
        <f t="shared" si="88"/>
        <v>JC</v>
      </c>
      <c r="F461" t="str">
        <f t="shared" si="80"/>
        <v>Rex Media Group</v>
      </c>
      <c r="G461" t="str">
        <f t="shared" si="81"/>
        <v>Rex Media Group</v>
      </c>
      <c r="H461" t="str">
        <f t="shared" si="82"/>
        <v>Monthly Support</v>
      </c>
      <c r="I461" s="26">
        <f t="shared" si="83"/>
        <v>90.21</v>
      </c>
      <c r="K461" s="15">
        <v>45425</v>
      </c>
      <c r="L461" s="2" t="s">
        <v>112</v>
      </c>
      <c r="M461" s="2" t="s">
        <v>140</v>
      </c>
      <c r="N461" s="2" t="s">
        <v>120</v>
      </c>
      <c r="O461" s="2" t="s">
        <v>140</v>
      </c>
      <c r="P461" s="2" t="s">
        <v>141</v>
      </c>
      <c r="Q461" s="2" t="s">
        <v>139</v>
      </c>
      <c r="R461" s="16">
        <v>0</v>
      </c>
      <c r="S461" s="16">
        <v>90.21</v>
      </c>
      <c r="T461" s="16">
        <f t="shared" si="86"/>
        <v>-910.31000000000017</v>
      </c>
      <c r="U461" s="16">
        <v>90.21</v>
      </c>
      <c r="V461" s="16">
        <v>90.21</v>
      </c>
      <c r="W461" s="16">
        <v>0</v>
      </c>
      <c r="X461" s="17">
        <v>0</v>
      </c>
      <c r="Y461" s="2"/>
      <c r="Z461" s="2" t="s">
        <v>380</v>
      </c>
      <c r="AA461" s="2" t="s">
        <v>56</v>
      </c>
      <c r="AB461" s="2" t="s">
        <v>142</v>
      </c>
      <c r="AC461" s="2" t="s">
        <v>383</v>
      </c>
    </row>
    <row r="462" spans="1:29" x14ac:dyDescent="0.25">
      <c r="A462">
        <f t="shared" si="78"/>
        <v>45425</v>
      </c>
      <c r="B462">
        <f t="shared" si="87"/>
        <v>820</v>
      </c>
      <c r="C462" s="27" t="str">
        <f>INDEX(ChartOfAccounts!B:B,MATCH('Xero Demo Data'!B462,ChartOfAccounts!A:A,0))</f>
        <v>VAT</v>
      </c>
      <c r="D462" s="25">
        <f t="shared" si="79"/>
        <v>45425</v>
      </c>
      <c r="E462" s="27" t="str">
        <f t="shared" si="88"/>
        <v>JC</v>
      </c>
      <c r="F462" t="str">
        <f t="shared" si="80"/>
        <v>Hamilton Smith Ltd</v>
      </c>
      <c r="G462" t="str">
        <f t="shared" si="81"/>
        <v>Hamilton Smith Ltd</v>
      </c>
      <c r="H462" t="str">
        <f t="shared" si="82"/>
        <v>Monthly Support</v>
      </c>
      <c r="I462" s="26">
        <f t="shared" si="83"/>
        <v>90.21</v>
      </c>
      <c r="K462" s="15">
        <v>45425</v>
      </c>
      <c r="L462" s="2" t="s">
        <v>112</v>
      </c>
      <c r="M462" s="2" t="s">
        <v>143</v>
      </c>
      <c r="N462" s="2" t="s">
        <v>120</v>
      </c>
      <c r="O462" s="2" t="s">
        <v>143</v>
      </c>
      <c r="P462" s="2" t="s">
        <v>144</v>
      </c>
      <c r="Q462" s="2" t="s">
        <v>139</v>
      </c>
      <c r="R462" s="16">
        <v>0</v>
      </c>
      <c r="S462" s="16">
        <v>90.21</v>
      </c>
      <c r="T462" s="16">
        <f t="shared" si="86"/>
        <v>-820.10000000000014</v>
      </c>
      <c r="U462" s="16">
        <v>90.21</v>
      </c>
      <c r="V462" s="16">
        <v>90.21</v>
      </c>
      <c r="W462" s="16">
        <v>0</v>
      </c>
      <c r="X462" s="17">
        <v>0</v>
      </c>
      <c r="Y462" s="2"/>
      <c r="Z462" s="2" t="s">
        <v>380</v>
      </c>
      <c r="AA462" s="2" t="s">
        <v>56</v>
      </c>
      <c r="AB462" s="2" t="s">
        <v>117</v>
      </c>
      <c r="AC462" s="2" t="s">
        <v>383</v>
      </c>
    </row>
    <row r="463" spans="1:29" x14ac:dyDescent="0.25">
      <c r="A463">
        <f t="shared" si="78"/>
        <v>45425</v>
      </c>
      <c r="B463">
        <f t="shared" si="87"/>
        <v>820</v>
      </c>
      <c r="C463" s="27" t="str">
        <f>INDEX(ChartOfAccounts!B:B,MATCH('Xero Demo Data'!B463,ChartOfAccounts!A:A,0))</f>
        <v>VAT</v>
      </c>
      <c r="D463" s="25">
        <f t="shared" si="79"/>
        <v>45425</v>
      </c>
      <c r="E463" s="27" t="str">
        <f t="shared" si="88"/>
        <v>JC</v>
      </c>
      <c r="F463" t="str">
        <f t="shared" si="80"/>
        <v>Port &amp; Philip Freight</v>
      </c>
      <c r="G463" t="str">
        <f t="shared" si="81"/>
        <v>Port &amp; Philip Freight</v>
      </c>
      <c r="H463" t="str">
        <f t="shared" si="82"/>
        <v>Monthly Support</v>
      </c>
      <c r="I463" s="26">
        <f t="shared" si="83"/>
        <v>90.21</v>
      </c>
      <c r="K463" s="15">
        <v>45425</v>
      </c>
      <c r="L463" s="2" t="s">
        <v>112</v>
      </c>
      <c r="M463" s="2" t="s">
        <v>145</v>
      </c>
      <c r="N463" s="2" t="s">
        <v>120</v>
      </c>
      <c r="O463" s="2" t="s">
        <v>145</v>
      </c>
      <c r="P463" s="2" t="s">
        <v>146</v>
      </c>
      <c r="Q463" s="2" t="s">
        <v>139</v>
      </c>
      <c r="R463" s="16">
        <v>0</v>
      </c>
      <c r="S463" s="16">
        <v>90.21</v>
      </c>
      <c r="T463" s="16">
        <f t="shared" si="86"/>
        <v>-729.8900000000001</v>
      </c>
      <c r="U463" s="16">
        <v>90.21</v>
      </c>
      <c r="V463" s="16">
        <v>90.21</v>
      </c>
      <c r="W463" s="16">
        <v>0</v>
      </c>
      <c r="X463" s="17">
        <v>0</v>
      </c>
      <c r="Y463" s="2"/>
      <c r="Z463" s="2" t="s">
        <v>380</v>
      </c>
      <c r="AA463" s="2" t="s">
        <v>56</v>
      </c>
      <c r="AB463" s="2" t="s">
        <v>98</v>
      </c>
      <c r="AC463" s="2" t="s">
        <v>383</v>
      </c>
    </row>
    <row r="464" spans="1:29" x14ac:dyDescent="0.25">
      <c r="A464">
        <f t="shared" si="78"/>
        <v>45426</v>
      </c>
      <c r="B464">
        <f t="shared" si="87"/>
        <v>820</v>
      </c>
      <c r="C464" s="27" t="str">
        <f>INDEX(ChartOfAccounts!B:B,MATCH('Xero Demo Data'!B464,ChartOfAccounts!A:A,0))</f>
        <v>VAT</v>
      </c>
      <c r="D464" s="25">
        <f t="shared" si="79"/>
        <v>45426</v>
      </c>
      <c r="E464" s="27" t="str">
        <f t="shared" si="88"/>
        <v>JC</v>
      </c>
      <c r="F464" t="str">
        <f t="shared" si="80"/>
        <v>Hamilton Smith Ltd</v>
      </c>
      <c r="G464" t="str">
        <f t="shared" si="81"/>
        <v>Hamilton Smith Ltd</v>
      </c>
      <c r="H464" t="str">
        <f t="shared" si="82"/>
        <v>Monthly Support</v>
      </c>
      <c r="I464" s="26">
        <f t="shared" si="83"/>
        <v>90.21</v>
      </c>
      <c r="K464" s="15">
        <v>45426</v>
      </c>
      <c r="L464" s="2" t="s">
        <v>112</v>
      </c>
      <c r="M464" s="2" t="s">
        <v>143</v>
      </c>
      <c r="N464" s="2" t="s">
        <v>120</v>
      </c>
      <c r="O464" s="2" t="s">
        <v>143</v>
      </c>
      <c r="P464" s="2" t="s">
        <v>147</v>
      </c>
      <c r="Q464" s="2" t="s">
        <v>139</v>
      </c>
      <c r="R464" s="16">
        <v>0</v>
      </c>
      <c r="S464" s="16">
        <v>90.21</v>
      </c>
      <c r="T464" s="16">
        <f t="shared" si="86"/>
        <v>-639.68000000000006</v>
      </c>
      <c r="U464" s="16">
        <v>90.21</v>
      </c>
      <c r="V464" s="16">
        <v>90.21</v>
      </c>
      <c r="W464" s="16">
        <v>0</v>
      </c>
      <c r="X464" s="17">
        <v>0</v>
      </c>
      <c r="Y464" s="2"/>
      <c r="Z464" s="2" t="s">
        <v>380</v>
      </c>
      <c r="AA464" s="2" t="s">
        <v>56</v>
      </c>
      <c r="AB464" s="2" t="s">
        <v>117</v>
      </c>
      <c r="AC464" s="2" t="s">
        <v>383</v>
      </c>
    </row>
    <row r="465" spans="1:29" x14ac:dyDescent="0.25">
      <c r="A465">
        <f t="shared" ref="A465:A525" si="89">IFERROR(IF(K465=0,"",VALUE(K465)),"")</f>
        <v>45427</v>
      </c>
      <c r="B465">
        <f t="shared" si="87"/>
        <v>820</v>
      </c>
      <c r="C465" s="27" t="str">
        <f>INDEX(ChartOfAccounts!B:B,MATCH('Xero Demo Data'!B465,ChartOfAccounts!A:A,0))</f>
        <v>VAT</v>
      </c>
      <c r="D465" s="25">
        <f t="shared" ref="D465:D525" si="90">K465</f>
        <v>45427</v>
      </c>
      <c r="E465" s="27" t="str">
        <f t="shared" si="88"/>
        <v>JD</v>
      </c>
      <c r="F465" t="str">
        <f t="shared" ref="F465:F525" si="91">M465</f>
        <v>Hamilton Smith Ltd</v>
      </c>
      <c r="G465" t="str">
        <f t="shared" ref="G465:G525" si="92">O465</f>
        <v>Hamilton Smith Ltd</v>
      </c>
      <c r="H465" t="str">
        <f t="shared" ref="H465:H525" si="93">IF(Q465="","-",Q465)</f>
        <v>Monthly Support</v>
      </c>
      <c r="I465" s="26">
        <f t="shared" ref="I465:I525" si="94">-R465+S465</f>
        <v>-90.21</v>
      </c>
      <c r="K465" s="15">
        <v>45427</v>
      </c>
      <c r="L465" s="2" t="s">
        <v>148</v>
      </c>
      <c r="M465" s="2" t="s">
        <v>143</v>
      </c>
      <c r="N465" s="2" t="s">
        <v>120</v>
      </c>
      <c r="O465" s="2" t="s">
        <v>143</v>
      </c>
      <c r="P465" s="2" t="s">
        <v>149</v>
      </c>
      <c r="Q465" s="2" t="s">
        <v>139</v>
      </c>
      <c r="R465" s="16">
        <v>90.21</v>
      </c>
      <c r="S465" s="16">
        <v>0</v>
      </c>
      <c r="T465" s="16">
        <f t="shared" si="86"/>
        <v>-729.8900000000001</v>
      </c>
      <c r="U465" s="16">
        <v>-90.21</v>
      </c>
      <c r="V465" s="16">
        <v>-90.21</v>
      </c>
      <c r="W465" s="16">
        <v>0</v>
      </c>
      <c r="X465" s="17">
        <v>0</v>
      </c>
      <c r="Y465" s="2"/>
      <c r="Z465" s="2" t="s">
        <v>380</v>
      </c>
      <c r="AA465" s="2" t="s">
        <v>56</v>
      </c>
      <c r="AB465" s="2" t="s">
        <v>117</v>
      </c>
      <c r="AC465" s="2" t="s">
        <v>383</v>
      </c>
    </row>
    <row r="466" spans="1:29" x14ac:dyDescent="0.25">
      <c r="A466">
        <f t="shared" si="89"/>
        <v>45428</v>
      </c>
      <c r="B466">
        <f t="shared" si="87"/>
        <v>820</v>
      </c>
      <c r="C466" s="27" t="str">
        <f>INDEX(ChartOfAccounts!B:B,MATCH('Xero Demo Data'!B466,ChartOfAccounts!A:A,0))</f>
        <v>VAT</v>
      </c>
      <c r="D466" s="25">
        <f t="shared" si="90"/>
        <v>45428</v>
      </c>
      <c r="E466" s="27" t="str">
        <f t="shared" si="88"/>
        <v>JC</v>
      </c>
      <c r="F466" t="str">
        <f t="shared" si="91"/>
        <v>City Limousines</v>
      </c>
      <c r="G466" t="str">
        <f t="shared" si="92"/>
        <v>City Limousines</v>
      </c>
      <c r="H466" t="str">
        <f t="shared" si="93"/>
        <v>P/O 9711</v>
      </c>
      <c r="I466" s="26">
        <f t="shared" si="94"/>
        <v>41.67</v>
      </c>
      <c r="K466" s="15">
        <v>45428</v>
      </c>
      <c r="L466" s="2" t="s">
        <v>112</v>
      </c>
      <c r="M466" s="2" t="s">
        <v>151</v>
      </c>
      <c r="N466" s="2" t="s">
        <v>120</v>
      </c>
      <c r="O466" s="2" t="s">
        <v>151</v>
      </c>
      <c r="P466" s="2" t="s">
        <v>152</v>
      </c>
      <c r="Q466" s="2" t="s">
        <v>153</v>
      </c>
      <c r="R466" s="16">
        <v>0</v>
      </c>
      <c r="S466" s="16">
        <v>41.67</v>
      </c>
      <c r="T466" s="16">
        <f t="shared" si="86"/>
        <v>-688.22000000000014</v>
      </c>
      <c r="U466" s="16">
        <v>41.67</v>
      </c>
      <c r="V466" s="16">
        <v>41.67</v>
      </c>
      <c r="W466" s="16">
        <v>0</v>
      </c>
      <c r="X466" s="17">
        <v>0</v>
      </c>
      <c r="Y466" s="2"/>
      <c r="Z466" s="2" t="s">
        <v>380</v>
      </c>
      <c r="AA466" s="2" t="s">
        <v>56</v>
      </c>
      <c r="AB466" s="2" t="s">
        <v>91</v>
      </c>
      <c r="AC466" s="2" t="s">
        <v>383</v>
      </c>
    </row>
    <row r="467" spans="1:29" x14ac:dyDescent="0.25">
      <c r="A467">
        <f t="shared" si="89"/>
        <v>45430</v>
      </c>
      <c r="B467">
        <f t="shared" si="87"/>
        <v>820</v>
      </c>
      <c r="C467" s="27" t="str">
        <f>INDEX(ChartOfAccounts!B:B,MATCH('Xero Demo Data'!B467,ChartOfAccounts!A:A,0))</f>
        <v>VAT</v>
      </c>
      <c r="D467" s="25">
        <f t="shared" si="90"/>
        <v>45430</v>
      </c>
      <c r="E467" s="27" t="str">
        <f t="shared" si="88"/>
        <v>JD</v>
      </c>
      <c r="F467" t="str">
        <f t="shared" si="91"/>
        <v>Office Supplies Company</v>
      </c>
      <c r="G467" t="str">
        <f t="shared" si="92"/>
        <v>Office Supplies Company</v>
      </c>
      <c r="H467" t="str">
        <f t="shared" si="93"/>
        <v>Eft</v>
      </c>
      <c r="I467" s="26">
        <f t="shared" si="94"/>
        <v>-3.62</v>
      </c>
      <c r="K467" s="15">
        <v>45430</v>
      </c>
      <c r="L467" s="2" t="s">
        <v>207</v>
      </c>
      <c r="M467" s="2" t="s">
        <v>223</v>
      </c>
      <c r="N467" s="2"/>
      <c r="O467" s="2" t="s">
        <v>223</v>
      </c>
      <c r="P467" s="2" t="s">
        <v>224</v>
      </c>
      <c r="Q467" s="2" t="s">
        <v>224</v>
      </c>
      <c r="R467" s="16">
        <v>3.62</v>
      </c>
      <c r="S467" s="16">
        <v>0</v>
      </c>
      <c r="T467" s="16">
        <f t="shared" si="86"/>
        <v>-691.84000000000015</v>
      </c>
      <c r="U467" s="16">
        <v>-3.62</v>
      </c>
      <c r="V467" s="16">
        <v>-3.62</v>
      </c>
      <c r="W467" s="16">
        <v>0</v>
      </c>
      <c r="X467" s="17">
        <v>0</v>
      </c>
      <c r="Y467" s="2"/>
      <c r="Z467" s="2" t="s">
        <v>380</v>
      </c>
      <c r="AA467" s="2" t="s">
        <v>56</v>
      </c>
      <c r="AB467" s="2"/>
      <c r="AC467" s="2" t="s">
        <v>388</v>
      </c>
    </row>
    <row r="468" spans="1:29" x14ac:dyDescent="0.25">
      <c r="A468">
        <f t="shared" si="89"/>
        <v>45430</v>
      </c>
      <c r="B468">
        <f t="shared" si="87"/>
        <v>820</v>
      </c>
      <c r="C468" s="27" t="str">
        <f>INDEX(ChartOfAccounts!B:B,MATCH('Xero Demo Data'!B468,ChartOfAccounts!A:A,0))</f>
        <v>VAT</v>
      </c>
      <c r="D468" s="25">
        <f t="shared" si="90"/>
        <v>45430</v>
      </c>
      <c r="E468" s="27" t="str">
        <f t="shared" si="88"/>
        <v>JD</v>
      </c>
      <c r="F468" t="str">
        <f t="shared" si="91"/>
        <v>Xero</v>
      </c>
      <c r="G468" t="str">
        <f t="shared" si="92"/>
        <v>Xero</v>
      </c>
      <c r="H468" t="str">
        <f t="shared" si="93"/>
        <v>RPT402-1</v>
      </c>
      <c r="I468" s="26">
        <f t="shared" si="94"/>
        <v>-9.39</v>
      </c>
      <c r="K468" s="15">
        <v>45430</v>
      </c>
      <c r="L468" s="2" t="s">
        <v>53</v>
      </c>
      <c r="M468" s="2" t="s">
        <v>76</v>
      </c>
      <c r="N468" s="2"/>
      <c r="O468" s="2" t="s">
        <v>76</v>
      </c>
      <c r="P468" s="2" t="s">
        <v>78</v>
      </c>
      <c r="Q468" s="2" t="s">
        <v>78</v>
      </c>
      <c r="R468" s="16">
        <v>9.39</v>
      </c>
      <c r="S468" s="16">
        <v>0</v>
      </c>
      <c r="T468" s="16">
        <f t="shared" si="86"/>
        <v>-701.23000000000013</v>
      </c>
      <c r="U468" s="16">
        <v>-9.39</v>
      </c>
      <c r="V468" s="16">
        <v>-9.39</v>
      </c>
      <c r="W468" s="16">
        <v>0</v>
      </c>
      <c r="X468" s="17">
        <v>0</v>
      </c>
      <c r="Y468" s="2"/>
      <c r="Z468" s="2" t="s">
        <v>380</v>
      </c>
      <c r="AA468" s="2" t="s">
        <v>56</v>
      </c>
      <c r="AB468" s="2"/>
      <c r="AC468" s="2" t="s">
        <v>389</v>
      </c>
    </row>
    <row r="469" spans="1:29" x14ac:dyDescent="0.25">
      <c r="A469">
        <f t="shared" si="89"/>
        <v>45436</v>
      </c>
      <c r="B469">
        <f t="shared" si="87"/>
        <v>820</v>
      </c>
      <c r="C469" s="27" t="str">
        <f>INDEX(ChartOfAccounts!B:B,MATCH('Xero Demo Data'!B469,ChartOfAccounts!A:A,0))</f>
        <v>VAT</v>
      </c>
      <c r="D469" s="25">
        <f t="shared" si="90"/>
        <v>45436</v>
      </c>
      <c r="E469" s="27" t="str">
        <f t="shared" si="88"/>
        <v>JC</v>
      </c>
      <c r="F469" t="str">
        <f t="shared" si="91"/>
        <v>Bank West</v>
      </c>
      <c r="G469" t="str">
        <f t="shared" si="92"/>
        <v>Bank West</v>
      </c>
      <c r="H469" t="str">
        <f t="shared" si="93"/>
        <v>Training</v>
      </c>
      <c r="I469" s="26">
        <f t="shared" si="94"/>
        <v>166.66</v>
      </c>
      <c r="K469" s="15">
        <v>45436</v>
      </c>
      <c r="L469" s="2" t="s">
        <v>112</v>
      </c>
      <c r="M469" s="2" t="s">
        <v>158</v>
      </c>
      <c r="N469" s="2" t="s">
        <v>120</v>
      </c>
      <c r="O469" s="2" t="s">
        <v>158</v>
      </c>
      <c r="P469" s="2" t="s">
        <v>159</v>
      </c>
      <c r="Q469" s="2" t="s">
        <v>120</v>
      </c>
      <c r="R469" s="16">
        <v>0</v>
      </c>
      <c r="S469" s="16">
        <v>166.66</v>
      </c>
      <c r="T469" s="16">
        <f t="shared" si="86"/>
        <v>-534.57000000000016</v>
      </c>
      <c r="U469" s="16">
        <v>166.66</v>
      </c>
      <c r="V469" s="16">
        <v>166.66</v>
      </c>
      <c r="W469" s="16">
        <v>0</v>
      </c>
      <c r="X469" s="17">
        <v>0</v>
      </c>
      <c r="Y469" s="2"/>
      <c r="Z469" s="2" t="s">
        <v>380</v>
      </c>
      <c r="AA469" s="2" t="s">
        <v>56</v>
      </c>
      <c r="AB469" s="2" t="s">
        <v>117</v>
      </c>
      <c r="AC469" s="2" t="s">
        <v>383</v>
      </c>
    </row>
    <row r="470" spans="1:29" x14ac:dyDescent="0.25">
      <c r="A470">
        <f t="shared" si="89"/>
        <v>45436</v>
      </c>
      <c r="B470">
        <f t="shared" si="87"/>
        <v>820</v>
      </c>
      <c r="C470" s="27" t="str">
        <f>INDEX(ChartOfAccounts!B:B,MATCH('Xero Demo Data'!B470,ChartOfAccounts!A:A,0))</f>
        <v>VAT</v>
      </c>
      <c r="D470" s="25">
        <f t="shared" si="90"/>
        <v>45436</v>
      </c>
      <c r="E470" s="27" t="str">
        <f t="shared" si="88"/>
        <v>JC</v>
      </c>
      <c r="F470" t="str">
        <f t="shared" si="91"/>
        <v>Bank West</v>
      </c>
      <c r="G470" t="str">
        <f t="shared" si="92"/>
        <v>Bank West</v>
      </c>
      <c r="H470" t="str">
        <f t="shared" si="93"/>
        <v>Training</v>
      </c>
      <c r="I470" s="26">
        <f t="shared" si="94"/>
        <v>83.33</v>
      </c>
      <c r="K470" s="15">
        <v>45436</v>
      </c>
      <c r="L470" s="2" t="s">
        <v>112</v>
      </c>
      <c r="M470" s="2" t="s">
        <v>158</v>
      </c>
      <c r="N470" s="2" t="s">
        <v>120</v>
      </c>
      <c r="O470" s="2" t="s">
        <v>158</v>
      </c>
      <c r="P470" s="2" t="s">
        <v>159</v>
      </c>
      <c r="Q470" s="2" t="s">
        <v>120</v>
      </c>
      <c r="R470" s="16">
        <v>0</v>
      </c>
      <c r="S470" s="16">
        <v>83.33</v>
      </c>
      <c r="T470" s="16">
        <f t="shared" si="86"/>
        <v>-451.24000000000018</v>
      </c>
      <c r="U470" s="16">
        <v>83.33</v>
      </c>
      <c r="V470" s="16">
        <v>83.33</v>
      </c>
      <c r="W470" s="16">
        <v>0</v>
      </c>
      <c r="X470" s="17">
        <v>0</v>
      </c>
      <c r="Y470" s="2"/>
      <c r="Z470" s="2" t="s">
        <v>380</v>
      </c>
      <c r="AA470" s="2" t="s">
        <v>56</v>
      </c>
      <c r="AB470" s="2" t="s">
        <v>142</v>
      </c>
      <c r="AC470" s="2" t="s">
        <v>383</v>
      </c>
    </row>
    <row r="471" spans="1:29" x14ac:dyDescent="0.25">
      <c r="A471">
        <f t="shared" si="89"/>
        <v>45438</v>
      </c>
      <c r="B471">
        <f t="shared" si="87"/>
        <v>820</v>
      </c>
      <c r="C471" s="27" t="str">
        <f>INDEX(ChartOfAccounts!B:B,MATCH('Xero Demo Data'!B471,ChartOfAccounts!A:A,0))</f>
        <v>VAT</v>
      </c>
      <c r="D471" s="25">
        <f t="shared" si="90"/>
        <v>45438</v>
      </c>
      <c r="E471" s="27" t="str">
        <f t="shared" si="88"/>
        <v>JD</v>
      </c>
      <c r="F471" t="str">
        <f t="shared" si="91"/>
        <v>Woolworths Market</v>
      </c>
      <c r="G471" t="str">
        <f t="shared" si="92"/>
        <v>Woolworths Market</v>
      </c>
      <c r="H471" t="str">
        <f t="shared" si="93"/>
        <v>-</v>
      </c>
      <c r="I471" s="26">
        <f t="shared" si="94"/>
        <v>-10.87</v>
      </c>
      <c r="K471" s="15">
        <v>45438</v>
      </c>
      <c r="L471" s="2" t="s">
        <v>207</v>
      </c>
      <c r="M471" s="2" t="s">
        <v>230</v>
      </c>
      <c r="N471" s="2"/>
      <c r="O471" s="2" t="s">
        <v>230</v>
      </c>
      <c r="P471" s="2"/>
      <c r="Q471" s="2"/>
      <c r="R471" s="16">
        <v>10.87</v>
      </c>
      <c r="S471" s="16">
        <v>0</v>
      </c>
      <c r="T471" s="16">
        <f t="shared" si="86"/>
        <v>-462.11000000000018</v>
      </c>
      <c r="U471" s="16">
        <v>-10.87</v>
      </c>
      <c r="V471" s="16">
        <v>-10.87</v>
      </c>
      <c r="W471" s="16">
        <v>0</v>
      </c>
      <c r="X471" s="17">
        <v>0</v>
      </c>
      <c r="Y471" s="2"/>
      <c r="Z471" s="2" t="s">
        <v>380</v>
      </c>
      <c r="AA471" s="2" t="s">
        <v>56</v>
      </c>
      <c r="AB471" s="2"/>
      <c r="AC471" s="2" t="s">
        <v>390</v>
      </c>
    </row>
    <row r="472" spans="1:29" x14ac:dyDescent="0.25">
      <c r="A472">
        <f t="shared" si="89"/>
        <v>45439</v>
      </c>
      <c r="B472">
        <f t="shared" si="87"/>
        <v>820</v>
      </c>
      <c r="C472" s="27" t="str">
        <f>INDEX(ChartOfAccounts!B:B,MATCH('Xero Demo Data'!B472,ChartOfAccounts!A:A,0))</f>
        <v>VAT</v>
      </c>
      <c r="D472" s="25">
        <f t="shared" si="90"/>
        <v>45439</v>
      </c>
      <c r="E472" s="27" t="str">
        <f t="shared" si="88"/>
        <v>JD</v>
      </c>
      <c r="F472" t="str">
        <f t="shared" si="91"/>
        <v>Berry Brew</v>
      </c>
      <c r="G472" t="str">
        <f t="shared" si="92"/>
        <v>Berry Brew</v>
      </c>
      <c r="H472" t="str">
        <f t="shared" si="93"/>
        <v>-</v>
      </c>
      <c r="I472" s="26">
        <f t="shared" si="94"/>
        <v>-2.6</v>
      </c>
      <c r="K472" s="15">
        <v>45439</v>
      </c>
      <c r="L472" s="2" t="s">
        <v>207</v>
      </c>
      <c r="M472" s="2" t="s">
        <v>231</v>
      </c>
      <c r="N472" s="2"/>
      <c r="O472" s="2" t="s">
        <v>231</v>
      </c>
      <c r="P472" s="2"/>
      <c r="Q472" s="2"/>
      <c r="R472" s="16">
        <v>2.6</v>
      </c>
      <c r="S472" s="16">
        <v>0</v>
      </c>
      <c r="T472" s="16">
        <f t="shared" si="86"/>
        <v>-464.71000000000021</v>
      </c>
      <c r="U472" s="16">
        <v>-2.6</v>
      </c>
      <c r="V472" s="16">
        <v>-2.6</v>
      </c>
      <c r="W472" s="16">
        <v>0</v>
      </c>
      <c r="X472" s="17">
        <v>0</v>
      </c>
      <c r="Y472" s="2"/>
      <c r="Z472" s="2" t="s">
        <v>380</v>
      </c>
      <c r="AA472" s="2" t="s">
        <v>56</v>
      </c>
      <c r="AB472" s="2"/>
      <c r="AC472" s="2" t="s">
        <v>391</v>
      </c>
    </row>
    <row r="473" spans="1:29" x14ac:dyDescent="0.25">
      <c r="A473">
        <f t="shared" si="89"/>
        <v>45446</v>
      </c>
      <c r="B473">
        <f t="shared" si="87"/>
        <v>820</v>
      </c>
      <c r="C473" s="27" t="str">
        <f>INDEX(ChartOfAccounts!B:B,MATCH('Xero Demo Data'!B473,ChartOfAccounts!A:A,0))</f>
        <v>VAT</v>
      </c>
      <c r="D473" s="25">
        <f t="shared" si="90"/>
        <v>45446</v>
      </c>
      <c r="E473" s="27" t="str">
        <f t="shared" si="88"/>
        <v>JD</v>
      </c>
      <c r="F473" t="str">
        <f t="shared" si="91"/>
        <v>Swanston Security</v>
      </c>
      <c r="G473" t="str">
        <f t="shared" si="92"/>
        <v>Swanston Security</v>
      </c>
      <c r="H473" t="str">
        <f t="shared" si="93"/>
        <v>RPT429-1</v>
      </c>
      <c r="I473" s="26">
        <f t="shared" si="94"/>
        <v>-9.92</v>
      </c>
      <c r="K473" s="15">
        <v>45446</v>
      </c>
      <c r="L473" s="2" t="s">
        <v>53</v>
      </c>
      <c r="M473" s="2" t="s">
        <v>81</v>
      </c>
      <c r="N473" s="2"/>
      <c r="O473" s="2" t="s">
        <v>81</v>
      </c>
      <c r="P473" s="2" t="s">
        <v>82</v>
      </c>
      <c r="Q473" s="2" t="s">
        <v>82</v>
      </c>
      <c r="R473" s="16">
        <v>9.92</v>
      </c>
      <c r="S473" s="16">
        <v>0</v>
      </c>
      <c r="T473" s="16">
        <f t="shared" si="86"/>
        <v>-474.63000000000022</v>
      </c>
      <c r="U473" s="16">
        <v>-9.92</v>
      </c>
      <c r="V473" s="16">
        <v>-9.92</v>
      </c>
      <c r="W473" s="16">
        <v>0</v>
      </c>
      <c r="X473" s="17">
        <v>0</v>
      </c>
      <c r="Y473" s="2"/>
      <c r="Z473" s="2" t="s">
        <v>380</v>
      </c>
      <c r="AA473" s="2" t="s">
        <v>56</v>
      </c>
      <c r="AB473" s="2"/>
      <c r="AC473" s="2" t="s">
        <v>392</v>
      </c>
    </row>
    <row r="474" spans="1:29" x14ac:dyDescent="0.25">
      <c r="A474">
        <f t="shared" si="89"/>
        <v>45446</v>
      </c>
      <c r="B474">
        <f t="shared" si="87"/>
        <v>820</v>
      </c>
      <c r="C474" s="27" t="str">
        <f>INDEX(ChartOfAccounts!B:B,MATCH('Xero Demo Data'!B474,ChartOfAccounts!A:A,0))</f>
        <v>VAT</v>
      </c>
      <c r="D474" s="25">
        <f t="shared" si="90"/>
        <v>45446</v>
      </c>
      <c r="E474" s="27" t="str">
        <f t="shared" si="88"/>
        <v>JD</v>
      </c>
      <c r="F474">
        <f t="shared" si="91"/>
        <v>0</v>
      </c>
      <c r="G474" t="str">
        <f t="shared" si="92"/>
        <v>Xero Demo</v>
      </c>
      <c r="H474" t="str">
        <f t="shared" si="93"/>
        <v>-</v>
      </c>
      <c r="I474" s="26">
        <f t="shared" si="94"/>
        <v>-5.82</v>
      </c>
      <c r="K474" s="15">
        <v>45446</v>
      </c>
      <c r="L474" s="2" t="s">
        <v>369</v>
      </c>
      <c r="M474" s="2"/>
      <c r="N474" s="2"/>
      <c r="O474" s="2" t="s">
        <v>376</v>
      </c>
      <c r="P474" s="2"/>
      <c r="Q474" s="2"/>
      <c r="R474" s="16">
        <v>5.82</v>
      </c>
      <c r="S474" s="16">
        <v>0</v>
      </c>
      <c r="T474" s="16">
        <f t="shared" si="86"/>
        <v>-480.45000000000022</v>
      </c>
      <c r="U474" s="16">
        <v>-5.82</v>
      </c>
      <c r="V474" s="16">
        <v>-5.82</v>
      </c>
      <c r="W474" s="16">
        <v>0</v>
      </c>
      <c r="X474" s="17">
        <v>0</v>
      </c>
      <c r="Y474" s="2"/>
      <c r="Z474" s="2" t="s">
        <v>380</v>
      </c>
      <c r="AA474" s="2" t="s">
        <v>56</v>
      </c>
      <c r="AB474" s="2"/>
      <c r="AC474" s="2" t="s">
        <v>393</v>
      </c>
    </row>
    <row r="475" spans="1:29" x14ac:dyDescent="0.25">
      <c r="A475">
        <f t="shared" si="89"/>
        <v>45447</v>
      </c>
      <c r="B475">
        <f t="shared" si="87"/>
        <v>820</v>
      </c>
      <c r="C475" s="27" t="str">
        <f>INDEX(ChartOfAccounts!B:B,MATCH('Xero Demo Data'!B475,ChartOfAccounts!A:A,0))</f>
        <v>VAT</v>
      </c>
      <c r="D475" s="25">
        <f t="shared" si="90"/>
        <v>45447</v>
      </c>
      <c r="E475" s="27" t="str">
        <f t="shared" si="88"/>
        <v>JC</v>
      </c>
      <c r="F475" t="str">
        <f t="shared" si="91"/>
        <v>Ridgeway University</v>
      </c>
      <c r="G475" t="str">
        <f t="shared" si="92"/>
        <v>Ridgeway University</v>
      </c>
      <c r="H475" t="str">
        <f t="shared" si="93"/>
        <v>RPT200-1</v>
      </c>
      <c r="I475" s="26">
        <f t="shared" si="94"/>
        <v>333.33</v>
      </c>
      <c r="K475" s="15">
        <v>45447</v>
      </c>
      <c r="L475" s="2" t="s">
        <v>112</v>
      </c>
      <c r="M475" s="2" t="s">
        <v>119</v>
      </c>
      <c r="N475" s="2" t="s">
        <v>120</v>
      </c>
      <c r="O475" s="2" t="s">
        <v>119</v>
      </c>
      <c r="P475" s="2" t="s">
        <v>161</v>
      </c>
      <c r="Q475" s="2" t="s">
        <v>122</v>
      </c>
      <c r="R475" s="16">
        <v>0</v>
      </c>
      <c r="S475" s="16">
        <v>333.33</v>
      </c>
      <c r="T475" s="16">
        <f t="shared" si="86"/>
        <v>-147.12000000000023</v>
      </c>
      <c r="U475" s="16">
        <v>333.33</v>
      </c>
      <c r="V475" s="16">
        <v>333.33</v>
      </c>
      <c r="W475" s="16">
        <v>0</v>
      </c>
      <c r="X475" s="17">
        <v>0</v>
      </c>
      <c r="Y475" s="2"/>
      <c r="Z475" s="2" t="s">
        <v>380</v>
      </c>
      <c r="AA475" s="2" t="s">
        <v>56</v>
      </c>
      <c r="AB475" s="2" t="s">
        <v>142</v>
      </c>
      <c r="AC475" s="2" t="s">
        <v>383</v>
      </c>
    </row>
    <row r="476" spans="1:29" x14ac:dyDescent="0.25">
      <c r="A476">
        <f t="shared" si="89"/>
        <v>45447</v>
      </c>
      <c r="B476">
        <f t="shared" si="87"/>
        <v>820</v>
      </c>
      <c r="C476" s="27" t="str">
        <f>INDEX(ChartOfAccounts!B:B,MATCH('Xero Demo Data'!B476,ChartOfAccounts!A:A,0))</f>
        <v>VAT</v>
      </c>
      <c r="D476" s="25">
        <f t="shared" si="90"/>
        <v>45447</v>
      </c>
      <c r="E476" s="27" t="str">
        <f t="shared" si="88"/>
        <v>JC</v>
      </c>
      <c r="F476" t="str">
        <f t="shared" si="91"/>
        <v>Ridgeway University</v>
      </c>
      <c r="G476" t="str">
        <f t="shared" si="92"/>
        <v>Ridgeway University</v>
      </c>
      <c r="H476" t="str">
        <f t="shared" si="93"/>
        <v>RPT200-1</v>
      </c>
      <c r="I476" s="26">
        <f t="shared" si="94"/>
        <v>83.33</v>
      </c>
      <c r="K476" s="15">
        <v>45447</v>
      </c>
      <c r="L476" s="2" t="s">
        <v>112</v>
      </c>
      <c r="M476" s="2" t="s">
        <v>119</v>
      </c>
      <c r="N476" s="2" t="s">
        <v>120</v>
      </c>
      <c r="O476" s="2" t="s">
        <v>119</v>
      </c>
      <c r="P476" s="2" t="s">
        <v>161</v>
      </c>
      <c r="Q476" s="2" t="s">
        <v>122</v>
      </c>
      <c r="R476" s="16">
        <v>0</v>
      </c>
      <c r="S476" s="16">
        <v>83.33</v>
      </c>
      <c r="T476" s="16">
        <f t="shared" si="86"/>
        <v>-63.790000000000234</v>
      </c>
      <c r="U476" s="16">
        <v>83.33</v>
      </c>
      <c r="V476" s="16">
        <v>83.33</v>
      </c>
      <c r="W476" s="16">
        <v>0</v>
      </c>
      <c r="X476" s="17">
        <v>0</v>
      </c>
      <c r="Y476" s="2"/>
      <c r="Z476" s="2" t="s">
        <v>380</v>
      </c>
      <c r="AA476" s="2" t="s">
        <v>56</v>
      </c>
      <c r="AB476" s="2"/>
      <c r="AC476" s="2" t="s">
        <v>383</v>
      </c>
    </row>
    <row r="477" spans="1:29" x14ac:dyDescent="0.25">
      <c r="A477">
        <f t="shared" si="89"/>
        <v>45447</v>
      </c>
      <c r="B477">
        <f t="shared" si="87"/>
        <v>820</v>
      </c>
      <c r="C477" s="27" t="str">
        <f>INDEX(ChartOfAccounts!B:B,MATCH('Xero Demo Data'!B477,ChartOfAccounts!A:A,0))</f>
        <v>VAT</v>
      </c>
      <c r="D477" s="25">
        <f t="shared" si="90"/>
        <v>45447</v>
      </c>
      <c r="E477" s="27" t="str">
        <f t="shared" si="88"/>
        <v>JD</v>
      </c>
      <c r="F477" t="str">
        <f t="shared" si="91"/>
        <v>Truxton Property Management</v>
      </c>
      <c r="G477" t="str">
        <f t="shared" si="92"/>
        <v>Truxton Property Management</v>
      </c>
      <c r="H477" t="str">
        <f t="shared" si="93"/>
        <v>RPT469-1</v>
      </c>
      <c r="I477" s="26">
        <f t="shared" si="94"/>
        <v>-196.87</v>
      </c>
      <c r="K477" s="15">
        <v>45447</v>
      </c>
      <c r="L477" s="2" t="s">
        <v>53</v>
      </c>
      <c r="M477" s="2" t="s">
        <v>65</v>
      </c>
      <c r="N477" s="2"/>
      <c r="O477" s="2" t="s">
        <v>65</v>
      </c>
      <c r="P477" s="2" t="s">
        <v>66</v>
      </c>
      <c r="Q477" s="2" t="s">
        <v>66</v>
      </c>
      <c r="R477" s="16">
        <v>196.87</v>
      </c>
      <c r="S477" s="16">
        <v>0</v>
      </c>
      <c r="T477" s="16">
        <f t="shared" si="86"/>
        <v>-260.66000000000025</v>
      </c>
      <c r="U477" s="16">
        <v>-196.87</v>
      </c>
      <c r="V477" s="16">
        <v>-196.87</v>
      </c>
      <c r="W477" s="16">
        <v>0</v>
      </c>
      <c r="X477" s="17">
        <v>0</v>
      </c>
      <c r="Y477" s="2"/>
      <c r="Z477" s="2" t="s">
        <v>380</v>
      </c>
      <c r="AA477" s="2" t="s">
        <v>56</v>
      </c>
      <c r="AB477" s="2"/>
      <c r="AC477" s="2" t="s">
        <v>385</v>
      </c>
    </row>
    <row r="478" spans="1:29" x14ac:dyDescent="0.25">
      <c r="A478">
        <f t="shared" si="89"/>
        <v>45448</v>
      </c>
      <c r="B478">
        <f t="shared" si="87"/>
        <v>820</v>
      </c>
      <c r="C478" s="27" t="str">
        <f>INDEX(ChartOfAccounts!B:B,MATCH('Xero Demo Data'!B478,ChartOfAccounts!A:A,0))</f>
        <v>VAT</v>
      </c>
      <c r="D478" s="25">
        <f t="shared" si="90"/>
        <v>45448</v>
      </c>
      <c r="E478" s="27" t="str">
        <f t="shared" si="88"/>
        <v>JD</v>
      </c>
      <c r="F478" t="str">
        <f t="shared" si="91"/>
        <v>Melrose Parking</v>
      </c>
      <c r="G478" t="str">
        <f t="shared" si="92"/>
        <v>Melrose Parking</v>
      </c>
      <c r="H478" t="str">
        <f t="shared" si="93"/>
        <v>Chq 409</v>
      </c>
      <c r="I478" s="26">
        <f t="shared" si="94"/>
        <v>-24.75</v>
      </c>
      <c r="K478" s="15">
        <v>45448</v>
      </c>
      <c r="L478" s="2" t="s">
        <v>207</v>
      </c>
      <c r="M478" s="2" t="s">
        <v>234</v>
      </c>
      <c r="N478" s="2"/>
      <c r="O478" s="2" t="s">
        <v>234</v>
      </c>
      <c r="P478" s="2" t="s">
        <v>235</v>
      </c>
      <c r="Q478" s="2" t="s">
        <v>235</v>
      </c>
      <c r="R478" s="16">
        <v>24.75</v>
      </c>
      <c r="S478" s="16">
        <v>0</v>
      </c>
      <c r="T478" s="16">
        <f t="shared" si="86"/>
        <v>-285.41000000000025</v>
      </c>
      <c r="U478" s="16">
        <v>-24.75</v>
      </c>
      <c r="V478" s="16">
        <v>-24.75</v>
      </c>
      <c r="W478" s="16">
        <v>0</v>
      </c>
      <c r="X478" s="17">
        <v>0</v>
      </c>
      <c r="Y478" s="2"/>
      <c r="Z478" s="2" t="s">
        <v>380</v>
      </c>
      <c r="AA478" s="2" t="s">
        <v>56</v>
      </c>
      <c r="AB478" s="2" t="s">
        <v>98</v>
      </c>
      <c r="AC478" s="2" t="s">
        <v>394</v>
      </c>
    </row>
    <row r="479" spans="1:29" x14ac:dyDescent="0.25">
      <c r="A479">
        <f t="shared" si="89"/>
        <v>45449</v>
      </c>
      <c r="B479">
        <f t="shared" si="87"/>
        <v>820</v>
      </c>
      <c r="C479" s="27" t="str">
        <f>INDEX(ChartOfAccounts!B:B,MATCH('Xero Demo Data'!B479,ChartOfAccounts!A:A,0))</f>
        <v>VAT</v>
      </c>
      <c r="D479" s="25">
        <f t="shared" si="90"/>
        <v>45449</v>
      </c>
      <c r="E479" s="27" t="str">
        <f t="shared" si="88"/>
        <v>JC</v>
      </c>
      <c r="F479" t="str">
        <f t="shared" si="91"/>
        <v>Swanston Security</v>
      </c>
      <c r="G479" t="str">
        <f t="shared" si="92"/>
        <v>Swanston Security</v>
      </c>
      <c r="H479" t="str">
        <f t="shared" si="93"/>
        <v>RPT429-1</v>
      </c>
      <c r="I479" s="26">
        <f t="shared" si="94"/>
        <v>4.24</v>
      </c>
      <c r="K479" s="15">
        <v>45449</v>
      </c>
      <c r="L479" s="2" t="s">
        <v>84</v>
      </c>
      <c r="M479" s="2" t="s">
        <v>81</v>
      </c>
      <c r="N479" s="2"/>
      <c r="O479" s="2" t="s">
        <v>81</v>
      </c>
      <c r="P479" s="2" t="s">
        <v>82</v>
      </c>
      <c r="Q479" s="2" t="s">
        <v>82</v>
      </c>
      <c r="R479" s="16">
        <v>0</v>
      </c>
      <c r="S479" s="16">
        <v>4.24</v>
      </c>
      <c r="T479" s="16">
        <f t="shared" si="86"/>
        <v>-281.17000000000024</v>
      </c>
      <c r="U479" s="16">
        <v>4.24</v>
      </c>
      <c r="V479" s="16">
        <v>4.24</v>
      </c>
      <c r="W479" s="16">
        <v>0</v>
      </c>
      <c r="X479" s="17">
        <v>0</v>
      </c>
      <c r="Y479" s="2"/>
      <c r="Z479" s="2" t="s">
        <v>380</v>
      </c>
      <c r="AA479" s="2" t="s">
        <v>56</v>
      </c>
      <c r="AB479" s="2"/>
      <c r="AC479" s="2" t="s">
        <v>392</v>
      </c>
    </row>
    <row r="480" spans="1:29" x14ac:dyDescent="0.25">
      <c r="A480">
        <f t="shared" si="89"/>
        <v>45449</v>
      </c>
      <c r="B480">
        <f t="shared" si="87"/>
        <v>820</v>
      </c>
      <c r="C480" s="27" t="str">
        <f>INDEX(ChartOfAccounts!B:B,MATCH('Xero Demo Data'!B480,ChartOfAccounts!A:A,0))</f>
        <v>VAT</v>
      </c>
      <c r="D480" s="25">
        <f t="shared" si="90"/>
        <v>45449</v>
      </c>
      <c r="E480" s="27" t="str">
        <f t="shared" si="88"/>
        <v>JD</v>
      </c>
      <c r="F480" t="str">
        <f t="shared" si="91"/>
        <v>PowerDirect</v>
      </c>
      <c r="G480" t="str">
        <f t="shared" si="92"/>
        <v>PowerDirect</v>
      </c>
      <c r="H480" t="str">
        <f t="shared" si="93"/>
        <v>RPT445-1</v>
      </c>
      <c r="I480" s="26">
        <f t="shared" si="94"/>
        <v>-6.47</v>
      </c>
      <c r="K480" s="15">
        <v>45449</v>
      </c>
      <c r="L480" s="2" t="s">
        <v>53</v>
      </c>
      <c r="M480" s="2" t="s">
        <v>61</v>
      </c>
      <c r="N480" s="2"/>
      <c r="O480" s="2" t="s">
        <v>61</v>
      </c>
      <c r="P480" s="2" t="s">
        <v>62</v>
      </c>
      <c r="Q480" s="2" t="s">
        <v>62</v>
      </c>
      <c r="R480" s="16">
        <v>6.47</v>
      </c>
      <c r="S480" s="16">
        <v>0</v>
      </c>
      <c r="T480" s="16">
        <f t="shared" si="86"/>
        <v>-287.64000000000027</v>
      </c>
      <c r="U480" s="16">
        <v>-6.47</v>
      </c>
      <c r="V480" s="16">
        <v>-6.47</v>
      </c>
      <c r="W480" s="16">
        <v>0</v>
      </c>
      <c r="X480" s="17">
        <v>0</v>
      </c>
      <c r="Y480" s="2"/>
      <c r="Z480" s="2" t="s">
        <v>380</v>
      </c>
      <c r="AA480" s="2" t="s">
        <v>56</v>
      </c>
      <c r="AB480" s="2"/>
      <c r="AC480" s="2" t="s">
        <v>384</v>
      </c>
    </row>
    <row r="481" spans="1:29" x14ac:dyDescent="0.25">
      <c r="A481">
        <f t="shared" si="89"/>
        <v>45450</v>
      </c>
      <c r="B481">
        <f t="shared" si="87"/>
        <v>820</v>
      </c>
      <c r="C481" s="27" t="str">
        <f>INDEX(ChartOfAccounts!B:B,MATCH('Xero Demo Data'!B481,ChartOfAccounts!A:A,0))</f>
        <v>VAT</v>
      </c>
      <c r="D481" s="25">
        <f t="shared" si="90"/>
        <v>45450</v>
      </c>
      <c r="E481" s="27" t="str">
        <f t="shared" si="88"/>
        <v>JD</v>
      </c>
      <c r="F481" t="str">
        <f t="shared" si="91"/>
        <v>PC Complete</v>
      </c>
      <c r="G481" t="str">
        <f t="shared" si="92"/>
        <v>PC Complete</v>
      </c>
      <c r="H481" t="str">
        <f t="shared" si="93"/>
        <v>720-2</v>
      </c>
      <c r="I481" s="26">
        <f t="shared" si="94"/>
        <v>-289.04000000000002</v>
      </c>
      <c r="K481" s="15">
        <v>45450</v>
      </c>
      <c r="L481" s="2" t="s">
        <v>53</v>
      </c>
      <c r="M481" s="2" t="s">
        <v>71</v>
      </c>
      <c r="N481" s="2"/>
      <c r="O481" s="2" t="s">
        <v>71</v>
      </c>
      <c r="P481" s="2" t="s">
        <v>87</v>
      </c>
      <c r="Q481" s="2" t="s">
        <v>87</v>
      </c>
      <c r="R481" s="16">
        <v>289.04000000000002</v>
      </c>
      <c r="S481" s="16">
        <v>0</v>
      </c>
      <c r="T481" s="16">
        <f t="shared" si="86"/>
        <v>-576.68000000000029</v>
      </c>
      <c r="U481" s="16">
        <v>-289.04000000000002</v>
      </c>
      <c r="V481" s="16">
        <v>-289.04000000000002</v>
      </c>
      <c r="W481" s="16">
        <v>0</v>
      </c>
      <c r="X481" s="17">
        <v>0</v>
      </c>
      <c r="Y481" s="2"/>
      <c r="Z481" s="2" t="s">
        <v>380</v>
      </c>
      <c r="AA481" s="2" t="s">
        <v>56</v>
      </c>
      <c r="AB481" s="2"/>
      <c r="AC481" s="2" t="s">
        <v>395</v>
      </c>
    </row>
    <row r="482" spans="1:29" x14ac:dyDescent="0.25">
      <c r="A482">
        <f t="shared" si="89"/>
        <v>45450</v>
      </c>
      <c r="B482">
        <f t="shared" si="87"/>
        <v>820</v>
      </c>
      <c r="C482" s="27" t="str">
        <f>INDEX(ChartOfAccounts!B:B,MATCH('Xero Demo Data'!B482,ChartOfAccounts!A:A,0))</f>
        <v>VAT</v>
      </c>
      <c r="D482" s="25">
        <f t="shared" si="90"/>
        <v>45450</v>
      </c>
      <c r="E482" s="27" t="str">
        <f t="shared" si="88"/>
        <v>JC</v>
      </c>
      <c r="F482" t="str">
        <f t="shared" si="91"/>
        <v>City Agency</v>
      </c>
      <c r="G482" t="str">
        <f t="shared" si="92"/>
        <v>City Agency</v>
      </c>
      <c r="H482" t="str">
        <f t="shared" si="93"/>
        <v>Workshop</v>
      </c>
      <c r="I482" s="26">
        <f t="shared" si="94"/>
        <v>54.97</v>
      </c>
      <c r="K482" s="15">
        <v>45450</v>
      </c>
      <c r="L482" s="2" t="s">
        <v>112</v>
      </c>
      <c r="M482" s="2" t="s">
        <v>162</v>
      </c>
      <c r="N482" s="2" t="s">
        <v>120</v>
      </c>
      <c r="O482" s="2" t="s">
        <v>162</v>
      </c>
      <c r="P482" s="2" t="s">
        <v>163</v>
      </c>
      <c r="Q482" s="2" t="s">
        <v>164</v>
      </c>
      <c r="R482" s="16">
        <v>0</v>
      </c>
      <c r="S482" s="16">
        <v>54.97</v>
      </c>
      <c r="T482" s="16">
        <f t="shared" si="86"/>
        <v>-521.71000000000026</v>
      </c>
      <c r="U482" s="16">
        <v>54.97</v>
      </c>
      <c r="V482" s="16">
        <v>54.97</v>
      </c>
      <c r="W482" s="16">
        <v>0</v>
      </c>
      <c r="X482" s="17">
        <v>0</v>
      </c>
      <c r="Y482" s="2"/>
      <c r="Z482" s="2" t="s">
        <v>380</v>
      </c>
      <c r="AA482" s="2" t="s">
        <v>56</v>
      </c>
      <c r="AB482" s="2" t="s">
        <v>91</v>
      </c>
      <c r="AC482" s="2" t="s">
        <v>383</v>
      </c>
    </row>
    <row r="483" spans="1:29" x14ac:dyDescent="0.25">
      <c r="A483">
        <f t="shared" si="89"/>
        <v>45451</v>
      </c>
      <c r="B483">
        <f t="shared" si="87"/>
        <v>820</v>
      </c>
      <c r="C483" s="27" t="str">
        <f>INDEX(ChartOfAccounts!B:B,MATCH('Xero Demo Data'!B483,ChartOfAccounts!A:A,0))</f>
        <v>VAT</v>
      </c>
      <c r="D483" s="25">
        <f t="shared" si="90"/>
        <v>45451</v>
      </c>
      <c r="E483" s="27" t="str">
        <f t="shared" si="88"/>
        <v>JD</v>
      </c>
      <c r="F483" t="str">
        <f t="shared" si="91"/>
        <v>Net Connect</v>
      </c>
      <c r="G483" t="str">
        <f t="shared" si="92"/>
        <v>Net Connect</v>
      </c>
      <c r="H483" t="str">
        <f t="shared" si="93"/>
        <v>RPT489-1</v>
      </c>
      <c r="I483" s="26">
        <f t="shared" si="94"/>
        <v>-7.8</v>
      </c>
      <c r="K483" s="15">
        <v>45451</v>
      </c>
      <c r="L483" s="2" t="s">
        <v>53</v>
      </c>
      <c r="M483" s="2" t="s">
        <v>68</v>
      </c>
      <c r="N483" s="2"/>
      <c r="O483" s="2" t="s">
        <v>68</v>
      </c>
      <c r="P483" s="2" t="s">
        <v>69</v>
      </c>
      <c r="Q483" s="2" t="s">
        <v>69</v>
      </c>
      <c r="R483" s="16">
        <v>7.8</v>
      </c>
      <c r="S483" s="16">
        <v>0</v>
      </c>
      <c r="T483" s="16">
        <f t="shared" si="86"/>
        <v>-529.51000000000022</v>
      </c>
      <c r="U483" s="16">
        <v>-7.8</v>
      </c>
      <c r="V483" s="16">
        <v>-7.8</v>
      </c>
      <c r="W483" s="16">
        <v>0</v>
      </c>
      <c r="X483" s="17">
        <v>0</v>
      </c>
      <c r="Y483" s="2"/>
      <c r="Z483" s="2" t="s">
        <v>380</v>
      </c>
      <c r="AA483" s="2" t="s">
        <v>56</v>
      </c>
      <c r="AB483" s="2"/>
      <c r="AC483" s="2" t="s">
        <v>386</v>
      </c>
    </row>
    <row r="484" spans="1:29" x14ac:dyDescent="0.25">
      <c r="A484">
        <f t="shared" si="89"/>
        <v>45451</v>
      </c>
      <c r="B484">
        <f t="shared" si="87"/>
        <v>820</v>
      </c>
      <c r="C484" s="27" t="str">
        <f>INDEX(ChartOfAccounts!B:B,MATCH('Xero Demo Data'!B484,ChartOfAccounts!A:A,0))</f>
        <v>VAT</v>
      </c>
      <c r="D484" s="25">
        <f t="shared" si="90"/>
        <v>45451</v>
      </c>
      <c r="E484" s="27" t="str">
        <f t="shared" si="88"/>
        <v>JD</v>
      </c>
      <c r="F484" t="str">
        <f t="shared" si="91"/>
        <v>Central Copiers</v>
      </c>
      <c r="G484" t="str">
        <f t="shared" si="92"/>
        <v>Central Copiers</v>
      </c>
      <c r="H484" t="str">
        <f t="shared" si="93"/>
        <v>945-Ocon</v>
      </c>
      <c r="I484" s="26">
        <f t="shared" si="94"/>
        <v>-177.26</v>
      </c>
      <c r="K484" s="15">
        <v>45451</v>
      </c>
      <c r="L484" s="2" t="s">
        <v>53</v>
      </c>
      <c r="M484" s="2" t="s">
        <v>89</v>
      </c>
      <c r="N484" s="2"/>
      <c r="O484" s="2" t="s">
        <v>89</v>
      </c>
      <c r="P484" s="2" t="s">
        <v>90</v>
      </c>
      <c r="Q484" s="2" t="s">
        <v>90</v>
      </c>
      <c r="R484" s="16">
        <v>177.26</v>
      </c>
      <c r="S484" s="16">
        <v>0</v>
      </c>
      <c r="T484" s="16">
        <f t="shared" si="86"/>
        <v>-706.77000000000021</v>
      </c>
      <c r="U484" s="16">
        <v>-177.26</v>
      </c>
      <c r="V484" s="16">
        <v>-177.26</v>
      </c>
      <c r="W484" s="16">
        <v>0</v>
      </c>
      <c r="X484" s="17">
        <v>0</v>
      </c>
      <c r="Y484" s="2"/>
      <c r="Z484" s="2" t="s">
        <v>380</v>
      </c>
      <c r="AA484" s="2" t="s">
        <v>56</v>
      </c>
      <c r="AB484" s="2" t="s">
        <v>91</v>
      </c>
      <c r="AC484" s="2" t="s">
        <v>396</v>
      </c>
    </row>
    <row r="485" spans="1:29" x14ac:dyDescent="0.25">
      <c r="A485">
        <f t="shared" si="89"/>
        <v>45453</v>
      </c>
      <c r="B485">
        <f t="shared" si="87"/>
        <v>820</v>
      </c>
      <c r="C485" s="27" t="str">
        <f>INDEX(ChartOfAccounts!B:B,MATCH('Xero Demo Data'!B485,ChartOfAccounts!A:A,0))</f>
        <v>VAT</v>
      </c>
      <c r="D485" s="25">
        <f t="shared" si="90"/>
        <v>45453</v>
      </c>
      <c r="E485" s="27" t="str">
        <f t="shared" si="88"/>
        <v>JD</v>
      </c>
      <c r="F485" t="str">
        <f t="shared" si="91"/>
        <v>MCO Cleaning Services</v>
      </c>
      <c r="G485" t="str">
        <f t="shared" si="92"/>
        <v>MCO Cleaning Services</v>
      </c>
      <c r="H485" t="str">
        <f t="shared" si="93"/>
        <v>408</v>
      </c>
      <c r="I485" s="26">
        <f t="shared" si="94"/>
        <v>-19.850000000000001</v>
      </c>
      <c r="K485" s="15">
        <v>45453</v>
      </c>
      <c r="L485" s="2" t="s">
        <v>53</v>
      </c>
      <c r="M485" s="2" t="s">
        <v>93</v>
      </c>
      <c r="N485" s="2"/>
      <c r="O485" s="2" t="s">
        <v>93</v>
      </c>
      <c r="P485" s="2" t="s">
        <v>94</v>
      </c>
      <c r="Q485" s="2" t="s">
        <v>94</v>
      </c>
      <c r="R485" s="16">
        <v>19.850000000000001</v>
      </c>
      <c r="S485" s="16">
        <v>0</v>
      </c>
      <c r="T485" s="16">
        <f t="shared" si="86"/>
        <v>-726.62000000000023</v>
      </c>
      <c r="U485" s="16">
        <v>-19.850000000000001</v>
      </c>
      <c r="V485" s="16">
        <v>-19.850000000000001</v>
      </c>
      <c r="W485" s="16">
        <v>0</v>
      </c>
      <c r="X485" s="17">
        <v>0</v>
      </c>
      <c r="Y485" s="2"/>
      <c r="Z485" s="2" t="s">
        <v>380</v>
      </c>
      <c r="AA485" s="2" t="s">
        <v>56</v>
      </c>
      <c r="AB485" s="2"/>
      <c r="AC485" s="2" t="s">
        <v>397</v>
      </c>
    </row>
    <row r="486" spans="1:29" x14ac:dyDescent="0.25">
      <c r="A486">
        <f t="shared" si="89"/>
        <v>45453</v>
      </c>
      <c r="B486">
        <f t="shared" si="87"/>
        <v>820</v>
      </c>
      <c r="C486" s="27" t="str">
        <f>INDEX(ChartOfAccounts!B:B,MATCH('Xero Demo Data'!B486,ChartOfAccounts!A:A,0))</f>
        <v>VAT</v>
      </c>
      <c r="D486" s="25">
        <f t="shared" si="90"/>
        <v>45453</v>
      </c>
      <c r="E486" s="27" t="str">
        <f t="shared" si="88"/>
        <v>JD</v>
      </c>
      <c r="F486" t="str">
        <f t="shared" si="91"/>
        <v>Espresso 31</v>
      </c>
      <c r="G486" t="str">
        <f t="shared" si="92"/>
        <v>Espresso 31</v>
      </c>
      <c r="H486" t="str">
        <f t="shared" si="93"/>
        <v>-</v>
      </c>
      <c r="I486" s="26">
        <f t="shared" si="94"/>
        <v>-2.67</v>
      </c>
      <c r="K486" s="15">
        <v>45453</v>
      </c>
      <c r="L486" s="2" t="s">
        <v>207</v>
      </c>
      <c r="M486" s="2" t="s">
        <v>237</v>
      </c>
      <c r="N486" s="2"/>
      <c r="O486" s="2" t="s">
        <v>237</v>
      </c>
      <c r="P486" s="2"/>
      <c r="Q486" s="2"/>
      <c r="R486" s="16">
        <v>2.67</v>
      </c>
      <c r="S486" s="16">
        <v>0</v>
      </c>
      <c r="T486" s="16">
        <f t="shared" si="86"/>
        <v>-729.29000000000019</v>
      </c>
      <c r="U486" s="16">
        <v>-2.67</v>
      </c>
      <c r="V486" s="16">
        <v>-2.67</v>
      </c>
      <c r="W486" s="16">
        <v>0</v>
      </c>
      <c r="X486" s="17">
        <v>0</v>
      </c>
      <c r="Y486" s="2"/>
      <c r="Z486" s="2" t="s">
        <v>380</v>
      </c>
      <c r="AA486" s="2" t="s">
        <v>56</v>
      </c>
      <c r="AB486" s="2"/>
      <c r="AC486" s="2" t="s">
        <v>391</v>
      </c>
    </row>
    <row r="487" spans="1:29" x14ac:dyDescent="0.25">
      <c r="A487">
        <f t="shared" si="89"/>
        <v>45453</v>
      </c>
      <c r="B487">
        <f t="shared" si="87"/>
        <v>820</v>
      </c>
      <c r="C487" s="27" t="str">
        <f>INDEX(ChartOfAccounts!B:B,MATCH('Xero Demo Data'!B487,ChartOfAccounts!A:A,0))</f>
        <v>VAT</v>
      </c>
      <c r="D487" s="25">
        <f t="shared" si="90"/>
        <v>45453</v>
      </c>
      <c r="E487" s="27" t="str">
        <f t="shared" si="88"/>
        <v>JC</v>
      </c>
      <c r="F487" t="str">
        <f t="shared" si="91"/>
        <v>PC Complete</v>
      </c>
      <c r="G487" t="str">
        <f t="shared" si="92"/>
        <v>PC Complete</v>
      </c>
      <c r="H487" t="str">
        <f t="shared" si="93"/>
        <v>720-2</v>
      </c>
      <c r="I487" s="26">
        <f t="shared" si="94"/>
        <v>45.06</v>
      </c>
      <c r="K487" s="15">
        <v>45453</v>
      </c>
      <c r="L487" s="2" t="s">
        <v>84</v>
      </c>
      <c r="M487" s="2" t="s">
        <v>71</v>
      </c>
      <c r="N487" s="2"/>
      <c r="O487" s="2" t="s">
        <v>71</v>
      </c>
      <c r="P487" s="2" t="s">
        <v>87</v>
      </c>
      <c r="Q487" s="2" t="s">
        <v>87</v>
      </c>
      <c r="R487" s="16">
        <v>0</v>
      </c>
      <c r="S487" s="16">
        <v>45.06</v>
      </c>
      <c r="T487" s="16">
        <f t="shared" si="86"/>
        <v>-684.23000000000025</v>
      </c>
      <c r="U487" s="16">
        <v>45.06</v>
      </c>
      <c r="V487" s="16">
        <v>45.06</v>
      </c>
      <c r="W487" s="16">
        <v>0</v>
      </c>
      <c r="X487" s="17">
        <v>0</v>
      </c>
      <c r="Y487" s="2"/>
      <c r="Z487" s="2" t="s">
        <v>380</v>
      </c>
      <c r="AA487" s="2" t="s">
        <v>56</v>
      </c>
      <c r="AB487" s="2"/>
      <c r="AC487" s="2" t="s">
        <v>392</v>
      </c>
    </row>
    <row r="488" spans="1:29" x14ac:dyDescent="0.25">
      <c r="A488">
        <f t="shared" si="89"/>
        <v>45456</v>
      </c>
      <c r="B488">
        <f t="shared" si="87"/>
        <v>820</v>
      </c>
      <c r="C488" s="27" t="str">
        <f>INDEX(ChartOfAccounts!B:B,MATCH('Xero Demo Data'!B488,ChartOfAccounts!A:A,0))</f>
        <v>VAT</v>
      </c>
      <c r="D488" s="25">
        <f t="shared" si="90"/>
        <v>45456</v>
      </c>
      <c r="E488" s="27" t="str">
        <f t="shared" si="88"/>
        <v>JD</v>
      </c>
      <c r="F488" t="str">
        <f t="shared" si="91"/>
        <v>Brunswick Petals</v>
      </c>
      <c r="G488" t="str">
        <f t="shared" si="92"/>
        <v>Brunswick Petals</v>
      </c>
      <c r="H488" t="str">
        <f t="shared" si="93"/>
        <v>-</v>
      </c>
      <c r="I488" s="26">
        <f t="shared" si="94"/>
        <v>-8.33</v>
      </c>
      <c r="K488" s="15">
        <v>45456</v>
      </c>
      <c r="L488" s="2" t="s">
        <v>207</v>
      </c>
      <c r="M488" s="2" t="s">
        <v>238</v>
      </c>
      <c r="N488" s="2"/>
      <c r="O488" s="2" t="s">
        <v>238</v>
      </c>
      <c r="P488" s="2"/>
      <c r="Q488" s="2"/>
      <c r="R488" s="16">
        <v>8.33</v>
      </c>
      <c r="S488" s="16">
        <v>0</v>
      </c>
      <c r="T488" s="16">
        <f t="shared" si="86"/>
        <v>-692.56000000000029</v>
      </c>
      <c r="U488" s="16">
        <v>-8.33</v>
      </c>
      <c r="V488" s="16">
        <v>-8.33</v>
      </c>
      <c r="W488" s="16">
        <v>0</v>
      </c>
      <c r="X488" s="17">
        <v>0</v>
      </c>
      <c r="Y488" s="2"/>
      <c r="Z488" s="2" t="s">
        <v>380</v>
      </c>
      <c r="AA488" s="2" t="s">
        <v>56</v>
      </c>
      <c r="AB488" s="2"/>
      <c r="AC488" s="2" t="s">
        <v>390</v>
      </c>
    </row>
    <row r="489" spans="1:29" x14ac:dyDescent="0.25">
      <c r="A489">
        <f t="shared" si="89"/>
        <v>45457</v>
      </c>
      <c r="B489">
        <f t="shared" si="87"/>
        <v>820</v>
      </c>
      <c r="C489" s="27" t="str">
        <f>INDEX(ChartOfAccounts!B:B,MATCH('Xero Demo Data'!B489,ChartOfAccounts!A:A,0))</f>
        <v>VAT</v>
      </c>
      <c r="D489" s="25">
        <f t="shared" si="90"/>
        <v>45457</v>
      </c>
      <c r="E489" s="27" t="str">
        <f t="shared" si="88"/>
        <v>JD</v>
      </c>
      <c r="F489" t="str">
        <f t="shared" si="91"/>
        <v>Mobil</v>
      </c>
      <c r="G489" t="str">
        <f t="shared" si="92"/>
        <v>Mobil</v>
      </c>
      <c r="H489" t="str">
        <f t="shared" si="93"/>
        <v>-</v>
      </c>
      <c r="I489" s="26">
        <f t="shared" si="94"/>
        <v>-11.8</v>
      </c>
      <c r="K489" s="15">
        <v>45457</v>
      </c>
      <c r="L489" s="2" t="s">
        <v>207</v>
      </c>
      <c r="M489" s="2" t="s">
        <v>239</v>
      </c>
      <c r="N489" s="2"/>
      <c r="O489" s="2" t="s">
        <v>239</v>
      </c>
      <c r="P489" s="2"/>
      <c r="Q489" s="2"/>
      <c r="R489" s="16">
        <v>11.8</v>
      </c>
      <c r="S489" s="16">
        <v>0</v>
      </c>
      <c r="T489" s="16">
        <f t="shared" si="86"/>
        <v>-704.36000000000024</v>
      </c>
      <c r="U489" s="16">
        <v>-11.8</v>
      </c>
      <c r="V489" s="16">
        <v>-11.8</v>
      </c>
      <c r="W489" s="16">
        <v>0</v>
      </c>
      <c r="X489" s="17">
        <v>0</v>
      </c>
      <c r="Y489" s="2"/>
      <c r="Z489" s="2" t="s">
        <v>380</v>
      </c>
      <c r="AA489" s="2" t="s">
        <v>56</v>
      </c>
      <c r="AB489" s="2"/>
      <c r="AC489" s="2" t="s">
        <v>394</v>
      </c>
    </row>
    <row r="490" spans="1:29" x14ac:dyDescent="0.25">
      <c r="A490">
        <f t="shared" si="89"/>
        <v>45459</v>
      </c>
      <c r="B490">
        <f t="shared" si="87"/>
        <v>820</v>
      </c>
      <c r="C490" s="27" t="str">
        <f>INDEX(ChartOfAccounts!B:B,MATCH('Xero Demo Data'!B490,ChartOfAccounts!A:A,0))</f>
        <v>VAT</v>
      </c>
      <c r="D490" s="25">
        <f t="shared" si="90"/>
        <v>45459</v>
      </c>
      <c r="E490" s="27" t="str">
        <f t="shared" si="88"/>
        <v>JC</v>
      </c>
      <c r="F490" t="str">
        <f t="shared" si="91"/>
        <v>DIISR - Small Business Services</v>
      </c>
      <c r="G490" t="str">
        <f t="shared" si="92"/>
        <v>DIISR - Small Business Services</v>
      </c>
      <c r="H490" t="str">
        <f t="shared" si="93"/>
        <v>Yr Ref W08-143</v>
      </c>
      <c r="I490" s="26">
        <f t="shared" si="94"/>
        <v>100</v>
      </c>
      <c r="K490" s="15">
        <v>45459</v>
      </c>
      <c r="L490" s="2" t="s">
        <v>112</v>
      </c>
      <c r="M490" s="2" t="s">
        <v>54</v>
      </c>
      <c r="N490" s="2"/>
      <c r="O490" s="2" t="s">
        <v>54</v>
      </c>
      <c r="P490" s="2" t="s">
        <v>165</v>
      </c>
      <c r="Q490" s="2" t="s">
        <v>166</v>
      </c>
      <c r="R490" s="16">
        <v>0</v>
      </c>
      <c r="S490" s="16">
        <v>100</v>
      </c>
      <c r="T490" s="16">
        <f t="shared" si="86"/>
        <v>-604.36000000000024</v>
      </c>
      <c r="U490" s="16">
        <v>100</v>
      </c>
      <c r="V490" s="16">
        <v>100</v>
      </c>
      <c r="W490" s="16">
        <v>0</v>
      </c>
      <c r="X490" s="17">
        <v>0</v>
      </c>
      <c r="Y490" s="2"/>
      <c r="Z490" s="2" t="s">
        <v>380</v>
      </c>
      <c r="AA490" s="2" t="s">
        <v>56</v>
      </c>
      <c r="AB490" s="2" t="s">
        <v>91</v>
      </c>
      <c r="AC490" s="2" t="s">
        <v>383</v>
      </c>
    </row>
    <row r="491" spans="1:29" x14ac:dyDescent="0.25">
      <c r="A491">
        <f t="shared" si="89"/>
        <v>45459</v>
      </c>
      <c r="B491">
        <f t="shared" si="87"/>
        <v>820</v>
      </c>
      <c r="C491" s="27" t="str">
        <f>INDEX(ChartOfAccounts!B:B,MATCH('Xero Demo Data'!B491,ChartOfAccounts!A:A,0))</f>
        <v>VAT</v>
      </c>
      <c r="D491" s="25">
        <f t="shared" si="90"/>
        <v>45459</v>
      </c>
      <c r="E491" s="27" t="str">
        <f t="shared" si="88"/>
        <v>JC</v>
      </c>
      <c r="F491" t="str">
        <f t="shared" si="91"/>
        <v>DIISR - Small Business Services</v>
      </c>
      <c r="G491" t="str">
        <f t="shared" si="92"/>
        <v>DIISR - Small Business Services</v>
      </c>
      <c r="H491" t="str">
        <f t="shared" si="93"/>
        <v>Yr Ref W08-143</v>
      </c>
      <c r="I491" s="26">
        <f t="shared" si="94"/>
        <v>41.67</v>
      </c>
      <c r="K491" s="15">
        <v>45459</v>
      </c>
      <c r="L491" s="2" t="s">
        <v>112</v>
      </c>
      <c r="M491" s="2" t="s">
        <v>54</v>
      </c>
      <c r="N491" s="2"/>
      <c r="O491" s="2" t="s">
        <v>54</v>
      </c>
      <c r="P491" s="2" t="s">
        <v>165</v>
      </c>
      <c r="Q491" s="2" t="s">
        <v>166</v>
      </c>
      <c r="R491" s="16">
        <v>0</v>
      </c>
      <c r="S491" s="16">
        <v>41.67</v>
      </c>
      <c r="T491" s="16">
        <f t="shared" si="86"/>
        <v>-562.69000000000028</v>
      </c>
      <c r="U491" s="16">
        <v>41.67</v>
      </c>
      <c r="V491" s="16">
        <v>41.67</v>
      </c>
      <c r="W491" s="16">
        <v>0</v>
      </c>
      <c r="X491" s="17">
        <v>0</v>
      </c>
      <c r="Y491" s="2"/>
      <c r="Z491" s="2" t="s">
        <v>380</v>
      </c>
      <c r="AA491" s="2" t="s">
        <v>56</v>
      </c>
      <c r="AB491" s="2" t="s">
        <v>142</v>
      </c>
      <c r="AC491" s="2" t="s">
        <v>383</v>
      </c>
    </row>
    <row r="492" spans="1:29" x14ac:dyDescent="0.25">
      <c r="A492">
        <f t="shared" si="89"/>
        <v>45459</v>
      </c>
      <c r="B492">
        <f t="shared" si="87"/>
        <v>820</v>
      </c>
      <c r="C492" s="27" t="str">
        <f>INDEX(ChartOfAccounts!B:B,MATCH('Xero Demo Data'!B492,ChartOfAccounts!A:A,0))</f>
        <v>VAT</v>
      </c>
      <c r="D492" s="25">
        <f t="shared" si="90"/>
        <v>45459</v>
      </c>
      <c r="E492" s="27" t="str">
        <f t="shared" si="88"/>
        <v>JC</v>
      </c>
      <c r="F492" t="str">
        <f t="shared" si="91"/>
        <v>City Limousines</v>
      </c>
      <c r="G492" t="str">
        <f t="shared" si="92"/>
        <v>City Limousines</v>
      </c>
      <c r="H492" t="str">
        <f t="shared" si="93"/>
        <v>P/O 9711</v>
      </c>
      <c r="I492" s="26">
        <f t="shared" si="94"/>
        <v>41.67</v>
      </c>
      <c r="K492" s="15">
        <v>45459</v>
      </c>
      <c r="L492" s="2" t="s">
        <v>112</v>
      </c>
      <c r="M492" s="2" t="s">
        <v>151</v>
      </c>
      <c r="N492" s="2" t="s">
        <v>120</v>
      </c>
      <c r="O492" s="2" t="s">
        <v>151</v>
      </c>
      <c r="P492" s="2" t="s">
        <v>167</v>
      </c>
      <c r="Q492" s="2" t="s">
        <v>153</v>
      </c>
      <c r="R492" s="16">
        <v>0</v>
      </c>
      <c r="S492" s="16">
        <v>41.67</v>
      </c>
      <c r="T492" s="16">
        <f t="shared" si="86"/>
        <v>-521.02000000000032</v>
      </c>
      <c r="U492" s="16">
        <v>41.67</v>
      </c>
      <c r="V492" s="16">
        <v>41.67</v>
      </c>
      <c r="W492" s="16">
        <v>0</v>
      </c>
      <c r="X492" s="17">
        <v>0</v>
      </c>
      <c r="Y492" s="2"/>
      <c r="Z492" s="2" t="s">
        <v>380</v>
      </c>
      <c r="AA492" s="2" t="s">
        <v>56</v>
      </c>
      <c r="AB492" s="2" t="s">
        <v>91</v>
      </c>
      <c r="AC492" s="2" t="s">
        <v>383</v>
      </c>
    </row>
    <row r="493" spans="1:29" x14ac:dyDescent="0.25">
      <c r="A493">
        <f t="shared" si="89"/>
        <v>45461</v>
      </c>
      <c r="B493">
        <f t="shared" si="87"/>
        <v>820</v>
      </c>
      <c r="C493" s="27" t="str">
        <f>INDEX(ChartOfAccounts!B:B,MATCH('Xero Demo Data'!B493,ChartOfAccounts!A:A,0))</f>
        <v>VAT</v>
      </c>
      <c r="D493" s="25">
        <f t="shared" si="90"/>
        <v>45461</v>
      </c>
      <c r="E493" s="27" t="str">
        <f t="shared" si="88"/>
        <v>JD</v>
      </c>
      <c r="F493" t="str">
        <f t="shared" si="91"/>
        <v>Xero</v>
      </c>
      <c r="G493" t="str">
        <f t="shared" si="92"/>
        <v>Xero</v>
      </c>
      <c r="H493" t="str">
        <f t="shared" si="93"/>
        <v>RPT402-1</v>
      </c>
      <c r="I493" s="26">
        <f t="shared" si="94"/>
        <v>-9.39</v>
      </c>
      <c r="K493" s="15">
        <v>45461</v>
      </c>
      <c r="L493" s="2" t="s">
        <v>53</v>
      </c>
      <c r="M493" s="2" t="s">
        <v>76</v>
      </c>
      <c r="N493" s="2"/>
      <c r="O493" s="2" t="s">
        <v>76</v>
      </c>
      <c r="P493" s="2" t="s">
        <v>78</v>
      </c>
      <c r="Q493" s="2" t="s">
        <v>78</v>
      </c>
      <c r="R493" s="16">
        <v>9.39</v>
      </c>
      <c r="S493" s="16">
        <v>0</v>
      </c>
      <c r="T493" s="16">
        <f t="shared" si="86"/>
        <v>-530.41000000000031</v>
      </c>
      <c r="U493" s="16">
        <v>-9.39</v>
      </c>
      <c r="V493" s="16">
        <v>-9.39</v>
      </c>
      <c r="W493" s="16">
        <v>0</v>
      </c>
      <c r="X493" s="17">
        <v>0</v>
      </c>
      <c r="Y493" s="2"/>
      <c r="Z493" s="2" t="s">
        <v>380</v>
      </c>
      <c r="AA493" s="2" t="s">
        <v>56</v>
      </c>
      <c r="AB493" s="2"/>
      <c r="AC493" s="2" t="s">
        <v>389</v>
      </c>
    </row>
    <row r="494" spans="1:29" x14ac:dyDescent="0.25">
      <c r="A494">
        <f t="shared" si="89"/>
        <v>45464</v>
      </c>
      <c r="B494">
        <f t="shared" si="87"/>
        <v>820</v>
      </c>
      <c r="C494" s="27" t="str">
        <f>INDEX(ChartOfAccounts!B:B,MATCH('Xero Demo Data'!B494,ChartOfAccounts!A:A,0))</f>
        <v>VAT</v>
      </c>
      <c r="D494" s="25">
        <f t="shared" si="90"/>
        <v>45464</v>
      </c>
      <c r="E494" s="27" t="str">
        <f t="shared" si="88"/>
        <v>JC</v>
      </c>
      <c r="F494" t="str">
        <f t="shared" si="91"/>
        <v>City Limousines</v>
      </c>
      <c r="G494" t="str">
        <f t="shared" si="92"/>
        <v>City Limousines</v>
      </c>
      <c r="H494" t="str">
        <f t="shared" si="93"/>
        <v>Book</v>
      </c>
      <c r="I494" s="26">
        <f t="shared" si="94"/>
        <v>3.33</v>
      </c>
      <c r="K494" s="15">
        <v>45464</v>
      </c>
      <c r="L494" s="2" t="s">
        <v>112</v>
      </c>
      <c r="M494" s="2" t="s">
        <v>151</v>
      </c>
      <c r="N494" s="2" t="s">
        <v>120</v>
      </c>
      <c r="O494" s="2" t="s">
        <v>151</v>
      </c>
      <c r="P494" s="2" t="s">
        <v>169</v>
      </c>
      <c r="Q494" s="2" t="s">
        <v>170</v>
      </c>
      <c r="R494" s="16">
        <v>0</v>
      </c>
      <c r="S494" s="16">
        <v>3.33</v>
      </c>
      <c r="T494" s="16">
        <f t="shared" si="86"/>
        <v>-527.08000000000027</v>
      </c>
      <c r="U494" s="16">
        <v>3.33</v>
      </c>
      <c r="V494" s="16">
        <v>3.33</v>
      </c>
      <c r="W494" s="16">
        <v>0</v>
      </c>
      <c r="X494" s="17">
        <v>0</v>
      </c>
      <c r="Y494" s="2"/>
      <c r="Z494" s="2" t="s">
        <v>380</v>
      </c>
      <c r="AA494" s="2" t="s">
        <v>56</v>
      </c>
      <c r="AB494" s="2" t="s">
        <v>91</v>
      </c>
      <c r="AC494" s="2" t="s">
        <v>383</v>
      </c>
    </row>
    <row r="495" spans="1:29" x14ac:dyDescent="0.25">
      <c r="A495">
        <f t="shared" si="89"/>
        <v>45468</v>
      </c>
      <c r="B495">
        <f t="shared" si="87"/>
        <v>820</v>
      </c>
      <c r="C495" s="27" t="str">
        <f>INDEX(ChartOfAccounts!B:B,MATCH('Xero Demo Data'!B495,ChartOfAccounts!A:A,0))</f>
        <v>VAT</v>
      </c>
      <c r="D495" s="25">
        <f t="shared" si="90"/>
        <v>45468</v>
      </c>
      <c r="E495" s="27" t="str">
        <f t="shared" si="88"/>
        <v>JD</v>
      </c>
      <c r="F495" t="str">
        <f t="shared" si="91"/>
        <v>SMART Agency</v>
      </c>
      <c r="G495" t="str">
        <f t="shared" si="92"/>
        <v>SMART Agency</v>
      </c>
      <c r="H495" t="str">
        <f t="shared" si="93"/>
        <v>SM0195</v>
      </c>
      <c r="I495" s="26">
        <f t="shared" si="94"/>
        <v>-333.33</v>
      </c>
      <c r="K495" s="15">
        <v>45468</v>
      </c>
      <c r="L495" s="2" t="s">
        <v>53</v>
      </c>
      <c r="M495" s="2" t="s">
        <v>96</v>
      </c>
      <c r="N495" s="2"/>
      <c r="O495" s="2" t="s">
        <v>96</v>
      </c>
      <c r="P495" s="2" t="s">
        <v>97</v>
      </c>
      <c r="Q495" s="2" t="s">
        <v>97</v>
      </c>
      <c r="R495" s="16">
        <v>333.33</v>
      </c>
      <c r="S495" s="16">
        <v>0</v>
      </c>
      <c r="T495" s="16">
        <f t="shared" si="86"/>
        <v>-860.41000000000031</v>
      </c>
      <c r="U495" s="16">
        <v>-333.33</v>
      </c>
      <c r="V495" s="16">
        <v>-333.33</v>
      </c>
      <c r="W495" s="16">
        <v>0</v>
      </c>
      <c r="X495" s="17">
        <v>0</v>
      </c>
      <c r="Y495" s="2"/>
      <c r="Z495" s="2" t="s">
        <v>380</v>
      </c>
      <c r="AA495" s="2" t="s">
        <v>56</v>
      </c>
      <c r="AB495" s="2" t="s">
        <v>98</v>
      </c>
      <c r="AC495" s="2" t="s">
        <v>398</v>
      </c>
    </row>
    <row r="496" spans="1:29" x14ac:dyDescent="0.25">
      <c r="A496">
        <f t="shared" si="89"/>
        <v>45474</v>
      </c>
      <c r="B496">
        <f t="shared" si="87"/>
        <v>820</v>
      </c>
      <c r="C496" s="27" t="str">
        <f>INDEX(ChartOfAccounts!B:B,MATCH('Xero Demo Data'!B496,ChartOfAccounts!A:A,0))</f>
        <v>VAT</v>
      </c>
      <c r="D496" s="25">
        <f t="shared" si="90"/>
        <v>45474</v>
      </c>
      <c r="E496" s="27" t="str">
        <f t="shared" si="88"/>
        <v>JD</v>
      </c>
      <c r="F496" t="str">
        <f t="shared" si="91"/>
        <v>Swanston Security</v>
      </c>
      <c r="G496" t="str">
        <f t="shared" si="92"/>
        <v>Swanston Security</v>
      </c>
      <c r="H496" t="str">
        <f t="shared" si="93"/>
        <v>RPT429-1</v>
      </c>
      <c r="I496" s="26">
        <f t="shared" si="94"/>
        <v>-9.92</v>
      </c>
      <c r="K496" s="15">
        <v>45474</v>
      </c>
      <c r="L496" s="2" t="s">
        <v>53</v>
      </c>
      <c r="M496" s="2" t="s">
        <v>81</v>
      </c>
      <c r="N496" s="2"/>
      <c r="O496" s="2" t="s">
        <v>81</v>
      </c>
      <c r="P496" s="2" t="s">
        <v>82</v>
      </c>
      <c r="Q496" s="2" t="s">
        <v>82</v>
      </c>
      <c r="R496" s="16">
        <v>9.92</v>
      </c>
      <c r="S496" s="16">
        <v>0</v>
      </c>
      <c r="T496" s="16">
        <f t="shared" ref="T496:T521" si="95">((T495 + S496) - R496)</f>
        <v>-870.33000000000027</v>
      </c>
      <c r="U496" s="16">
        <v>-9.92</v>
      </c>
      <c r="V496" s="16">
        <v>-9.92</v>
      </c>
      <c r="W496" s="16">
        <v>0</v>
      </c>
      <c r="X496" s="17">
        <v>0</v>
      </c>
      <c r="Y496" s="2"/>
      <c r="Z496" s="2" t="s">
        <v>380</v>
      </c>
      <c r="AA496" s="2" t="s">
        <v>56</v>
      </c>
      <c r="AB496" s="2"/>
      <c r="AC496" s="2" t="s">
        <v>392</v>
      </c>
    </row>
    <row r="497" spans="1:29" x14ac:dyDescent="0.25">
      <c r="A497">
        <f t="shared" si="89"/>
        <v>45475</v>
      </c>
      <c r="B497">
        <f t="shared" si="87"/>
        <v>820</v>
      </c>
      <c r="C497" s="27" t="str">
        <f>INDEX(ChartOfAccounts!B:B,MATCH('Xero Demo Data'!B497,ChartOfAccounts!A:A,0))</f>
        <v>VAT</v>
      </c>
      <c r="D497" s="25">
        <f t="shared" si="90"/>
        <v>45475</v>
      </c>
      <c r="E497" s="27" t="str">
        <f t="shared" si="88"/>
        <v>JD</v>
      </c>
      <c r="F497" t="str">
        <f t="shared" si="91"/>
        <v>Truxton Property Management</v>
      </c>
      <c r="G497" t="str">
        <f t="shared" si="92"/>
        <v>Truxton Property Management</v>
      </c>
      <c r="H497" t="str">
        <f t="shared" si="93"/>
        <v>RPT469-1</v>
      </c>
      <c r="I497" s="26">
        <f t="shared" si="94"/>
        <v>-196.87</v>
      </c>
      <c r="K497" s="15">
        <v>45475</v>
      </c>
      <c r="L497" s="2" t="s">
        <v>53</v>
      </c>
      <c r="M497" s="2" t="s">
        <v>65</v>
      </c>
      <c r="N497" s="2"/>
      <c r="O497" s="2" t="s">
        <v>65</v>
      </c>
      <c r="P497" s="2" t="s">
        <v>66</v>
      </c>
      <c r="Q497" s="2" t="s">
        <v>66</v>
      </c>
      <c r="R497" s="16">
        <v>196.87</v>
      </c>
      <c r="S497" s="16">
        <v>0</v>
      </c>
      <c r="T497" s="16">
        <f t="shared" si="95"/>
        <v>-1067.2000000000003</v>
      </c>
      <c r="U497" s="16">
        <v>-196.87</v>
      </c>
      <c r="V497" s="16">
        <v>-196.87</v>
      </c>
      <c r="W497" s="16">
        <v>0</v>
      </c>
      <c r="X497" s="17">
        <v>0</v>
      </c>
      <c r="Y497" s="2"/>
      <c r="Z497" s="2" t="s">
        <v>380</v>
      </c>
      <c r="AA497" s="2" t="s">
        <v>56</v>
      </c>
      <c r="AB497" s="2"/>
      <c r="AC497" s="2" t="s">
        <v>385</v>
      </c>
    </row>
    <row r="498" spans="1:29" x14ac:dyDescent="0.25">
      <c r="A498">
        <f t="shared" si="89"/>
        <v>45477</v>
      </c>
      <c r="B498">
        <f t="shared" si="87"/>
        <v>820</v>
      </c>
      <c r="C498" s="27" t="str">
        <f>INDEX(ChartOfAccounts!B:B,MATCH('Xero Demo Data'!B498,ChartOfAccounts!A:A,0))</f>
        <v>VAT</v>
      </c>
      <c r="D498" s="25">
        <f t="shared" si="90"/>
        <v>45477</v>
      </c>
      <c r="E498" s="27" t="str">
        <f t="shared" si="88"/>
        <v>JD</v>
      </c>
      <c r="F498" t="str">
        <f t="shared" si="91"/>
        <v>PowerDirect</v>
      </c>
      <c r="G498" t="str">
        <f t="shared" si="92"/>
        <v>PowerDirect</v>
      </c>
      <c r="H498" t="str">
        <f t="shared" si="93"/>
        <v>RPT445-1</v>
      </c>
      <c r="I498" s="26">
        <f t="shared" si="94"/>
        <v>-5.17</v>
      </c>
      <c r="K498" s="15">
        <v>45477</v>
      </c>
      <c r="L498" s="2" t="s">
        <v>53</v>
      </c>
      <c r="M498" s="2" t="s">
        <v>61</v>
      </c>
      <c r="N498" s="2"/>
      <c r="O498" s="2" t="s">
        <v>61</v>
      </c>
      <c r="P498" s="2" t="s">
        <v>62</v>
      </c>
      <c r="Q498" s="2" t="s">
        <v>62</v>
      </c>
      <c r="R498" s="16">
        <v>5.17</v>
      </c>
      <c r="S498" s="16">
        <v>0</v>
      </c>
      <c r="T498" s="16">
        <f t="shared" si="95"/>
        <v>-1072.3700000000003</v>
      </c>
      <c r="U498" s="16">
        <v>-5.17</v>
      </c>
      <c r="V498" s="16">
        <v>-5.17</v>
      </c>
      <c r="W498" s="16">
        <v>0</v>
      </c>
      <c r="X498" s="17">
        <v>0</v>
      </c>
      <c r="Y498" s="2"/>
      <c r="Z498" s="2" t="s">
        <v>380</v>
      </c>
      <c r="AA498" s="2" t="s">
        <v>56</v>
      </c>
      <c r="AB498" s="2"/>
      <c r="AC498" s="2" t="s">
        <v>384</v>
      </c>
    </row>
    <row r="499" spans="1:29" x14ac:dyDescent="0.25">
      <c r="A499">
        <f t="shared" si="89"/>
        <v>45477</v>
      </c>
      <c r="B499">
        <f t="shared" si="87"/>
        <v>820</v>
      </c>
      <c r="C499" s="27" t="str">
        <f>INDEX(ChartOfAccounts!B:B,MATCH('Xero Demo Data'!B499,ChartOfAccounts!A:A,0))</f>
        <v>VAT</v>
      </c>
      <c r="D499" s="25">
        <f t="shared" si="90"/>
        <v>45477</v>
      </c>
      <c r="E499" s="27" t="str">
        <f t="shared" si="88"/>
        <v>JC</v>
      </c>
      <c r="F499" t="str">
        <f t="shared" si="91"/>
        <v>Ridgeway University</v>
      </c>
      <c r="G499" t="str">
        <f t="shared" si="92"/>
        <v>Ridgeway University</v>
      </c>
      <c r="H499" t="str">
        <f t="shared" si="93"/>
        <v>P/O CRM08-12</v>
      </c>
      <c r="I499" s="26">
        <f t="shared" si="94"/>
        <v>1031.25</v>
      </c>
      <c r="K499" s="15">
        <v>45477</v>
      </c>
      <c r="L499" s="2" t="s">
        <v>112</v>
      </c>
      <c r="M499" s="2" t="s">
        <v>119</v>
      </c>
      <c r="N499" s="2" t="s">
        <v>120</v>
      </c>
      <c r="O499" s="2" t="s">
        <v>119</v>
      </c>
      <c r="P499" s="2" t="s">
        <v>171</v>
      </c>
      <c r="Q499" s="2" t="s">
        <v>172</v>
      </c>
      <c r="R499" s="16">
        <v>0</v>
      </c>
      <c r="S499" s="16">
        <v>1031.25</v>
      </c>
      <c r="T499" s="16">
        <f t="shared" si="95"/>
        <v>-41.120000000000346</v>
      </c>
      <c r="U499" s="16">
        <v>1031.25</v>
      </c>
      <c r="V499" s="16">
        <v>1031.25</v>
      </c>
      <c r="W499" s="16">
        <v>0</v>
      </c>
      <c r="X499" s="17">
        <v>0</v>
      </c>
      <c r="Y499" s="2"/>
      <c r="Z499" s="2" t="s">
        <v>380</v>
      </c>
      <c r="AA499" s="2" t="s">
        <v>56</v>
      </c>
      <c r="AB499" s="2" t="s">
        <v>142</v>
      </c>
      <c r="AC499" s="2" t="s">
        <v>383</v>
      </c>
    </row>
    <row r="500" spans="1:29" x14ac:dyDescent="0.25">
      <c r="A500">
        <f t="shared" si="89"/>
        <v>45478</v>
      </c>
      <c r="B500">
        <f t="shared" si="87"/>
        <v>820</v>
      </c>
      <c r="C500" s="27" t="str">
        <f>INDEX(ChartOfAccounts!B:B,MATCH('Xero Demo Data'!B500,ChartOfAccounts!A:A,0))</f>
        <v>VAT</v>
      </c>
      <c r="D500" s="25">
        <f t="shared" si="90"/>
        <v>45478</v>
      </c>
      <c r="E500" s="27" t="str">
        <f t="shared" si="88"/>
        <v>JC</v>
      </c>
      <c r="F500" t="str">
        <f t="shared" si="91"/>
        <v>Boom FM</v>
      </c>
      <c r="G500" t="str">
        <f t="shared" si="92"/>
        <v>Boom FM</v>
      </c>
      <c r="H500" t="str">
        <f t="shared" si="93"/>
        <v>Training</v>
      </c>
      <c r="I500" s="26">
        <f t="shared" si="94"/>
        <v>83.33</v>
      </c>
      <c r="K500" s="15">
        <v>45478</v>
      </c>
      <c r="L500" s="2" t="s">
        <v>112</v>
      </c>
      <c r="M500" s="2" t="s">
        <v>173</v>
      </c>
      <c r="N500" s="2" t="s">
        <v>120</v>
      </c>
      <c r="O500" s="2" t="s">
        <v>173</v>
      </c>
      <c r="P500" s="2" t="s">
        <v>174</v>
      </c>
      <c r="Q500" s="2" t="s">
        <v>120</v>
      </c>
      <c r="R500" s="16">
        <v>0</v>
      </c>
      <c r="S500" s="16">
        <v>83.33</v>
      </c>
      <c r="T500" s="16">
        <f t="shared" si="95"/>
        <v>42.209999999999653</v>
      </c>
      <c r="U500" s="16">
        <v>83.33</v>
      </c>
      <c r="V500" s="16">
        <v>83.33</v>
      </c>
      <c r="W500" s="16">
        <v>0</v>
      </c>
      <c r="X500" s="17">
        <v>0</v>
      </c>
      <c r="Y500" s="2"/>
      <c r="Z500" s="2" t="s">
        <v>380</v>
      </c>
      <c r="AA500" s="2" t="s">
        <v>56</v>
      </c>
      <c r="AB500" s="2" t="s">
        <v>91</v>
      </c>
      <c r="AC500" s="2" t="s">
        <v>383</v>
      </c>
    </row>
    <row r="501" spans="1:29" x14ac:dyDescent="0.25">
      <c r="A501">
        <f t="shared" si="89"/>
        <v>45479</v>
      </c>
      <c r="B501">
        <f t="shared" si="87"/>
        <v>820</v>
      </c>
      <c r="C501" s="27" t="str">
        <f>INDEX(ChartOfAccounts!B:B,MATCH('Xero Demo Data'!B501,ChartOfAccounts!A:A,0))</f>
        <v>VAT</v>
      </c>
      <c r="D501" s="25">
        <f t="shared" si="90"/>
        <v>45479</v>
      </c>
      <c r="E501" s="27" t="str">
        <f t="shared" si="88"/>
        <v>JD</v>
      </c>
      <c r="F501" t="str">
        <f t="shared" si="91"/>
        <v>Net Connect</v>
      </c>
      <c r="G501" t="str">
        <f t="shared" si="92"/>
        <v>Net Connect</v>
      </c>
      <c r="H501" t="str">
        <f t="shared" si="93"/>
        <v>RPT489-1</v>
      </c>
      <c r="I501" s="26">
        <f t="shared" si="94"/>
        <v>-8.58</v>
      </c>
      <c r="K501" s="15">
        <v>45479</v>
      </c>
      <c r="L501" s="2" t="s">
        <v>53</v>
      </c>
      <c r="M501" s="2" t="s">
        <v>68</v>
      </c>
      <c r="N501" s="2"/>
      <c r="O501" s="2" t="s">
        <v>68</v>
      </c>
      <c r="P501" s="2" t="s">
        <v>69</v>
      </c>
      <c r="Q501" s="2" t="s">
        <v>69</v>
      </c>
      <c r="R501" s="16">
        <v>8.58</v>
      </c>
      <c r="S501" s="16">
        <v>0</v>
      </c>
      <c r="T501" s="16">
        <f t="shared" si="95"/>
        <v>33.629999999999654</v>
      </c>
      <c r="U501" s="16">
        <v>-8.58</v>
      </c>
      <c r="V501" s="16">
        <v>-8.58</v>
      </c>
      <c r="W501" s="16">
        <v>0</v>
      </c>
      <c r="X501" s="17">
        <v>0</v>
      </c>
      <c r="Y501" s="2"/>
      <c r="Z501" s="2" t="s">
        <v>380</v>
      </c>
      <c r="AA501" s="2" t="s">
        <v>56</v>
      </c>
      <c r="AB501" s="2"/>
      <c r="AC501" s="2" t="s">
        <v>386</v>
      </c>
    </row>
    <row r="502" spans="1:29" x14ac:dyDescent="0.25">
      <c r="A502">
        <f t="shared" si="89"/>
        <v>45480</v>
      </c>
      <c r="B502">
        <f t="shared" si="87"/>
        <v>820</v>
      </c>
      <c r="C502" s="27" t="str">
        <f>INDEX(ChartOfAccounts!B:B,MATCH('Xero Demo Data'!B502,ChartOfAccounts!A:A,0))</f>
        <v>VAT</v>
      </c>
      <c r="D502" s="25">
        <f t="shared" si="90"/>
        <v>45480</v>
      </c>
      <c r="E502" s="27" t="str">
        <f t="shared" si="88"/>
        <v>JC</v>
      </c>
      <c r="F502" t="str">
        <f t="shared" si="91"/>
        <v>Petrie McLoud Watson &amp; Associates</v>
      </c>
      <c r="G502" t="str">
        <f t="shared" si="92"/>
        <v>Petrie McLoud Watson &amp; Associates</v>
      </c>
      <c r="H502" t="str">
        <f t="shared" si="93"/>
        <v>Portal Proj</v>
      </c>
      <c r="I502" s="26">
        <f t="shared" si="94"/>
        <v>234.54</v>
      </c>
      <c r="K502" s="15">
        <v>45480</v>
      </c>
      <c r="L502" s="2" t="s">
        <v>112</v>
      </c>
      <c r="M502" s="2" t="s">
        <v>175</v>
      </c>
      <c r="N502" s="2"/>
      <c r="O502" s="2" t="s">
        <v>175</v>
      </c>
      <c r="P502" s="2" t="s">
        <v>176</v>
      </c>
      <c r="Q502" s="2" t="s">
        <v>177</v>
      </c>
      <c r="R502" s="16">
        <v>0</v>
      </c>
      <c r="S502" s="16">
        <v>234.54</v>
      </c>
      <c r="T502" s="16">
        <f t="shared" si="95"/>
        <v>268.16999999999962</v>
      </c>
      <c r="U502" s="16">
        <v>234.54</v>
      </c>
      <c r="V502" s="16">
        <v>234.54</v>
      </c>
      <c r="W502" s="16">
        <v>0</v>
      </c>
      <c r="X502" s="17">
        <v>0</v>
      </c>
      <c r="Y502" s="2"/>
      <c r="Z502" s="2" t="s">
        <v>380</v>
      </c>
      <c r="AA502" s="2" t="s">
        <v>56</v>
      </c>
      <c r="AB502" s="2" t="s">
        <v>98</v>
      </c>
      <c r="AC502" s="2" t="s">
        <v>383</v>
      </c>
    </row>
    <row r="503" spans="1:29" x14ac:dyDescent="0.25">
      <c r="A503">
        <f t="shared" si="89"/>
        <v>45481</v>
      </c>
      <c r="B503">
        <f t="shared" si="87"/>
        <v>820</v>
      </c>
      <c r="C503" s="27" t="str">
        <f>INDEX(ChartOfAccounts!B:B,MATCH('Xero Demo Data'!B503,ChartOfAccounts!A:A,0))</f>
        <v>VAT</v>
      </c>
      <c r="D503" s="25">
        <f t="shared" si="90"/>
        <v>45481</v>
      </c>
      <c r="E503" s="27" t="str">
        <f t="shared" si="88"/>
        <v>JC</v>
      </c>
      <c r="F503" t="str">
        <f t="shared" si="91"/>
        <v>Boom FM</v>
      </c>
      <c r="G503" t="str">
        <f t="shared" si="92"/>
        <v>Boom FM</v>
      </c>
      <c r="H503" t="str">
        <f t="shared" si="93"/>
        <v>Training</v>
      </c>
      <c r="I503" s="26">
        <f t="shared" si="94"/>
        <v>166.66</v>
      </c>
      <c r="K503" s="15">
        <v>45481</v>
      </c>
      <c r="L503" s="2" t="s">
        <v>112</v>
      </c>
      <c r="M503" s="2" t="s">
        <v>173</v>
      </c>
      <c r="N503" s="2" t="s">
        <v>120</v>
      </c>
      <c r="O503" s="2" t="s">
        <v>173</v>
      </c>
      <c r="P503" s="2" t="s">
        <v>178</v>
      </c>
      <c r="Q503" s="2" t="s">
        <v>120</v>
      </c>
      <c r="R503" s="16">
        <v>0</v>
      </c>
      <c r="S503" s="16">
        <v>166.66</v>
      </c>
      <c r="T503" s="16">
        <f t="shared" si="95"/>
        <v>434.82999999999959</v>
      </c>
      <c r="U503" s="16">
        <v>166.66</v>
      </c>
      <c r="V503" s="16">
        <v>166.66</v>
      </c>
      <c r="W503" s="16">
        <v>0</v>
      </c>
      <c r="X503" s="17">
        <v>0</v>
      </c>
      <c r="Y503" s="2"/>
      <c r="Z503" s="2" t="s">
        <v>380</v>
      </c>
      <c r="AA503" s="2" t="s">
        <v>56</v>
      </c>
      <c r="AB503" s="2" t="s">
        <v>91</v>
      </c>
      <c r="AC503" s="2" t="s">
        <v>383</v>
      </c>
    </row>
    <row r="504" spans="1:29" x14ac:dyDescent="0.25">
      <c r="A504">
        <f t="shared" si="89"/>
        <v>45481</v>
      </c>
      <c r="B504">
        <f t="shared" si="87"/>
        <v>820</v>
      </c>
      <c r="C504" s="27" t="str">
        <f>INDEX(ChartOfAccounts!B:B,MATCH('Xero Demo Data'!B504,ChartOfAccounts!A:A,0))</f>
        <v>VAT</v>
      </c>
      <c r="D504" s="25">
        <f t="shared" si="90"/>
        <v>45481</v>
      </c>
      <c r="E504" s="27" t="str">
        <f t="shared" si="88"/>
        <v>JD</v>
      </c>
      <c r="F504" t="str">
        <f t="shared" si="91"/>
        <v>Boom FM</v>
      </c>
      <c r="G504" t="str">
        <f t="shared" si="92"/>
        <v>Boom FM</v>
      </c>
      <c r="H504" t="str">
        <f t="shared" si="93"/>
        <v>Training</v>
      </c>
      <c r="I504" s="26">
        <f t="shared" si="94"/>
        <v>-83.33</v>
      </c>
      <c r="K504" s="15">
        <v>45481</v>
      </c>
      <c r="L504" s="2" t="s">
        <v>148</v>
      </c>
      <c r="M504" s="2" t="s">
        <v>173</v>
      </c>
      <c r="N504" s="2" t="s">
        <v>120</v>
      </c>
      <c r="O504" s="2" t="s">
        <v>173</v>
      </c>
      <c r="P504" s="2" t="s">
        <v>179</v>
      </c>
      <c r="Q504" s="2" t="s">
        <v>120</v>
      </c>
      <c r="R504" s="16">
        <v>83.33</v>
      </c>
      <c r="S504" s="16">
        <v>0</v>
      </c>
      <c r="T504" s="16">
        <f t="shared" si="95"/>
        <v>351.4999999999996</v>
      </c>
      <c r="U504" s="16">
        <v>-83.33</v>
      </c>
      <c r="V504" s="16">
        <v>-83.33</v>
      </c>
      <c r="W504" s="16">
        <v>0</v>
      </c>
      <c r="X504" s="17">
        <v>0</v>
      </c>
      <c r="Y504" s="2"/>
      <c r="Z504" s="2" t="s">
        <v>380</v>
      </c>
      <c r="AA504" s="2" t="s">
        <v>56</v>
      </c>
      <c r="AB504" s="2" t="s">
        <v>91</v>
      </c>
      <c r="AC504" s="2" t="s">
        <v>383</v>
      </c>
    </row>
    <row r="505" spans="1:29" x14ac:dyDescent="0.25">
      <c r="A505">
        <f t="shared" si="89"/>
        <v>45487</v>
      </c>
      <c r="B505">
        <f t="shared" si="87"/>
        <v>820</v>
      </c>
      <c r="C505" s="27" t="str">
        <f>INDEX(ChartOfAccounts!B:B,MATCH('Xero Demo Data'!B505,ChartOfAccounts!A:A,0))</f>
        <v>VAT</v>
      </c>
      <c r="D505" s="25">
        <f t="shared" si="90"/>
        <v>45487</v>
      </c>
      <c r="E505" s="27" t="str">
        <f t="shared" si="88"/>
        <v>JC</v>
      </c>
      <c r="F505" t="str">
        <f t="shared" si="91"/>
        <v>Port &amp; Philip Freight</v>
      </c>
      <c r="G505" t="str">
        <f t="shared" si="92"/>
        <v>Port &amp; Philip Freight</v>
      </c>
      <c r="H505" t="str">
        <f t="shared" si="93"/>
        <v>Monthly Support</v>
      </c>
      <c r="I505" s="26">
        <f t="shared" si="94"/>
        <v>90.21</v>
      </c>
      <c r="K505" s="15">
        <v>45487</v>
      </c>
      <c r="L505" s="2" t="s">
        <v>112</v>
      </c>
      <c r="M505" s="2" t="s">
        <v>145</v>
      </c>
      <c r="N505" s="2" t="s">
        <v>120</v>
      </c>
      <c r="O505" s="2" t="s">
        <v>145</v>
      </c>
      <c r="P505" s="2" t="s">
        <v>183</v>
      </c>
      <c r="Q505" s="2" t="s">
        <v>139</v>
      </c>
      <c r="R505" s="16">
        <v>0</v>
      </c>
      <c r="S505" s="16">
        <v>90.21</v>
      </c>
      <c r="T505" s="16">
        <f t="shared" si="95"/>
        <v>441.70999999999958</v>
      </c>
      <c r="U505" s="16">
        <v>90.21</v>
      </c>
      <c r="V505" s="16">
        <v>90.21</v>
      </c>
      <c r="W505" s="16">
        <v>0</v>
      </c>
      <c r="X505" s="17">
        <v>0</v>
      </c>
      <c r="Y505" s="2"/>
      <c r="Z505" s="2" t="s">
        <v>380</v>
      </c>
      <c r="AA505" s="2" t="s">
        <v>56</v>
      </c>
      <c r="AB505" s="2" t="s">
        <v>98</v>
      </c>
      <c r="AC505" s="2" t="s">
        <v>383</v>
      </c>
    </row>
    <row r="506" spans="1:29" x14ac:dyDescent="0.25">
      <c r="A506">
        <f t="shared" si="89"/>
        <v>45487</v>
      </c>
      <c r="B506">
        <f t="shared" si="87"/>
        <v>820</v>
      </c>
      <c r="C506" s="27" t="str">
        <f>INDEX(ChartOfAccounts!B:B,MATCH('Xero Demo Data'!B506,ChartOfAccounts!A:A,0))</f>
        <v>VAT</v>
      </c>
      <c r="D506" s="25">
        <f t="shared" si="90"/>
        <v>45487</v>
      </c>
      <c r="E506" s="27" t="str">
        <f t="shared" si="88"/>
        <v>JC</v>
      </c>
      <c r="F506" t="str">
        <f t="shared" si="91"/>
        <v>Rex Media Group</v>
      </c>
      <c r="G506" t="str">
        <f t="shared" si="92"/>
        <v>Rex Media Group</v>
      </c>
      <c r="H506" t="str">
        <f t="shared" si="93"/>
        <v>Monthly Support</v>
      </c>
      <c r="I506" s="26">
        <f t="shared" si="94"/>
        <v>90.21</v>
      </c>
      <c r="K506" s="15">
        <v>45487</v>
      </c>
      <c r="L506" s="2" t="s">
        <v>112</v>
      </c>
      <c r="M506" s="2" t="s">
        <v>140</v>
      </c>
      <c r="N506" s="2" t="s">
        <v>120</v>
      </c>
      <c r="O506" s="2" t="s">
        <v>140</v>
      </c>
      <c r="P506" s="2" t="s">
        <v>184</v>
      </c>
      <c r="Q506" s="2" t="s">
        <v>139</v>
      </c>
      <c r="R506" s="16">
        <v>0</v>
      </c>
      <c r="S506" s="16">
        <v>90.21</v>
      </c>
      <c r="T506" s="16">
        <f t="shared" si="95"/>
        <v>531.91999999999962</v>
      </c>
      <c r="U506" s="16">
        <v>90.21</v>
      </c>
      <c r="V506" s="16">
        <v>90.21</v>
      </c>
      <c r="W506" s="16">
        <v>0</v>
      </c>
      <c r="X506" s="17">
        <v>0</v>
      </c>
      <c r="Y506" s="2"/>
      <c r="Z506" s="2" t="s">
        <v>380</v>
      </c>
      <c r="AA506" s="2" t="s">
        <v>56</v>
      </c>
      <c r="AB506" s="2" t="s">
        <v>142</v>
      </c>
      <c r="AC506" s="2" t="s">
        <v>383</v>
      </c>
    </row>
    <row r="507" spans="1:29" x14ac:dyDescent="0.25">
      <c r="A507">
        <f t="shared" si="89"/>
        <v>45487</v>
      </c>
      <c r="B507">
        <f t="shared" si="87"/>
        <v>820</v>
      </c>
      <c r="C507" s="27" t="str">
        <f>INDEX(ChartOfAccounts!B:B,MATCH('Xero Demo Data'!B507,ChartOfAccounts!A:A,0))</f>
        <v>VAT</v>
      </c>
      <c r="D507" s="25">
        <f t="shared" si="90"/>
        <v>45487</v>
      </c>
      <c r="E507" s="27" t="str">
        <f t="shared" si="88"/>
        <v>JC</v>
      </c>
      <c r="F507" t="str">
        <f t="shared" si="91"/>
        <v>Hamilton Smith Ltd</v>
      </c>
      <c r="G507" t="str">
        <f t="shared" si="92"/>
        <v>Hamilton Smith Ltd</v>
      </c>
      <c r="H507" t="str">
        <f t="shared" si="93"/>
        <v>Monthly Support</v>
      </c>
      <c r="I507" s="26">
        <f t="shared" si="94"/>
        <v>90.21</v>
      </c>
      <c r="K507" s="15">
        <v>45487</v>
      </c>
      <c r="L507" s="2" t="s">
        <v>112</v>
      </c>
      <c r="M507" s="2" t="s">
        <v>143</v>
      </c>
      <c r="N507" s="2" t="s">
        <v>120</v>
      </c>
      <c r="O507" s="2" t="s">
        <v>143</v>
      </c>
      <c r="P507" s="2" t="s">
        <v>185</v>
      </c>
      <c r="Q507" s="2" t="s">
        <v>139</v>
      </c>
      <c r="R507" s="16">
        <v>0</v>
      </c>
      <c r="S507" s="16">
        <v>90.21</v>
      </c>
      <c r="T507" s="16">
        <f t="shared" si="95"/>
        <v>622.12999999999965</v>
      </c>
      <c r="U507" s="16">
        <v>90.21</v>
      </c>
      <c r="V507" s="16">
        <v>90.21</v>
      </c>
      <c r="W507" s="16">
        <v>0</v>
      </c>
      <c r="X507" s="17">
        <v>0</v>
      </c>
      <c r="Y507" s="2"/>
      <c r="Z507" s="2" t="s">
        <v>380</v>
      </c>
      <c r="AA507" s="2" t="s">
        <v>56</v>
      </c>
      <c r="AB507" s="2" t="s">
        <v>117</v>
      </c>
      <c r="AC507" s="2" t="s">
        <v>383</v>
      </c>
    </row>
    <row r="508" spans="1:29" x14ac:dyDescent="0.25">
      <c r="A508">
        <f t="shared" si="89"/>
        <v>45487</v>
      </c>
      <c r="B508">
        <f t="shared" si="87"/>
        <v>820</v>
      </c>
      <c r="C508" s="27" t="str">
        <f>INDEX(ChartOfAccounts!B:B,MATCH('Xero Demo Data'!B508,ChartOfAccounts!A:A,0))</f>
        <v>VAT</v>
      </c>
      <c r="D508" s="25">
        <f t="shared" si="90"/>
        <v>45487</v>
      </c>
      <c r="E508" s="27" t="str">
        <f t="shared" si="88"/>
        <v>JC</v>
      </c>
      <c r="F508" t="str">
        <f t="shared" si="91"/>
        <v>Young Bros Transport</v>
      </c>
      <c r="G508" t="str">
        <f t="shared" si="92"/>
        <v>Young Bros Transport</v>
      </c>
      <c r="H508" t="str">
        <f t="shared" si="93"/>
        <v>Monthly Support</v>
      </c>
      <c r="I508" s="26">
        <f t="shared" si="94"/>
        <v>90.21</v>
      </c>
      <c r="K508" s="15">
        <v>45487</v>
      </c>
      <c r="L508" s="2" t="s">
        <v>112</v>
      </c>
      <c r="M508" s="2" t="s">
        <v>137</v>
      </c>
      <c r="N508" s="2" t="s">
        <v>120</v>
      </c>
      <c r="O508" s="2" t="s">
        <v>137</v>
      </c>
      <c r="P508" s="2" t="s">
        <v>186</v>
      </c>
      <c r="Q508" s="2" t="s">
        <v>139</v>
      </c>
      <c r="R508" s="16">
        <v>0</v>
      </c>
      <c r="S508" s="16">
        <v>90.21</v>
      </c>
      <c r="T508" s="16">
        <f t="shared" si="95"/>
        <v>712.33999999999969</v>
      </c>
      <c r="U508" s="16">
        <v>90.21</v>
      </c>
      <c r="V508" s="16">
        <v>90.21</v>
      </c>
      <c r="W508" s="16">
        <v>0</v>
      </c>
      <c r="X508" s="17">
        <v>0</v>
      </c>
      <c r="Y508" s="2"/>
      <c r="Z508" s="2" t="s">
        <v>380</v>
      </c>
      <c r="AA508" s="2" t="s">
        <v>56</v>
      </c>
      <c r="AB508" s="2" t="s">
        <v>91</v>
      </c>
      <c r="AC508" s="2" t="s">
        <v>383</v>
      </c>
    </row>
    <row r="509" spans="1:29" x14ac:dyDescent="0.25">
      <c r="A509">
        <f t="shared" si="89"/>
        <v>45488</v>
      </c>
      <c r="B509">
        <f t="shared" si="87"/>
        <v>820</v>
      </c>
      <c r="C509" s="27" t="str">
        <f>INDEX(ChartOfAccounts!B:B,MATCH('Xero Demo Data'!B509,ChartOfAccounts!A:A,0))</f>
        <v>VAT</v>
      </c>
      <c r="D509" s="25">
        <f t="shared" si="90"/>
        <v>45488</v>
      </c>
      <c r="E509" s="27" t="str">
        <f t="shared" si="88"/>
        <v>JC</v>
      </c>
      <c r="F509" t="str">
        <f t="shared" si="91"/>
        <v>DIISR - Small Business Services</v>
      </c>
      <c r="G509" t="str">
        <f t="shared" si="92"/>
        <v>DIISR - Small Business Services</v>
      </c>
      <c r="H509" t="str">
        <f t="shared" si="93"/>
        <v>Yr Ref W08-143</v>
      </c>
      <c r="I509" s="26">
        <f t="shared" si="94"/>
        <v>3.33</v>
      </c>
      <c r="K509" s="15">
        <v>45488</v>
      </c>
      <c r="L509" s="2" t="s">
        <v>112</v>
      </c>
      <c r="M509" s="2" t="s">
        <v>54</v>
      </c>
      <c r="N509" s="2"/>
      <c r="O509" s="2" t="s">
        <v>54</v>
      </c>
      <c r="P509" s="2" t="s">
        <v>187</v>
      </c>
      <c r="Q509" s="2" t="s">
        <v>166</v>
      </c>
      <c r="R509" s="16">
        <v>0</v>
      </c>
      <c r="S509" s="16">
        <v>3.33</v>
      </c>
      <c r="T509" s="16">
        <f t="shared" si="95"/>
        <v>715.66999999999973</v>
      </c>
      <c r="U509" s="16">
        <v>3.33</v>
      </c>
      <c r="V509" s="16">
        <v>3.33</v>
      </c>
      <c r="W509" s="16">
        <v>0</v>
      </c>
      <c r="X509" s="17">
        <v>0</v>
      </c>
      <c r="Y509" s="2"/>
      <c r="Z509" s="2" t="s">
        <v>380</v>
      </c>
      <c r="AA509" s="2" t="s">
        <v>56</v>
      </c>
      <c r="AB509" s="2"/>
      <c r="AC509" s="2" t="s">
        <v>383</v>
      </c>
    </row>
    <row r="510" spans="1:29" x14ac:dyDescent="0.25">
      <c r="A510">
        <f t="shared" si="89"/>
        <v>45488</v>
      </c>
      <c r="B510">
        <f t="shared" si="87"/>
        <v>820</v>
      </c>
      <c r="C510" s="27" t="str">
        <f>INDEX(ChartOfAccounts!B:B,MATCH('Xero Demo Data'!B510,ChartOfAccounts!A:A,0))</f>
        <v>VAT</v>
      </c>
      <c r="D510" s="25">
        <f t="shared" si="90"/>
        <v>45488</v>
      </c>
      <c r="E510" s="27" t="str">
        <f t="shared" si="88"/>
        <v>JC</v>
      </c>
      <c r="F510" t="str">
        <f t="shared" si="91"/>
        <v>DIISR - Small Business Services</v>
      </c>
      <c r="G510" t="str">
        <f t="shared" si="92"/>
        <v>DIISR - Small Business Services</v>
      </c>
      <c r="H510" t="str">
        <f t="shared" si="93"/>
        <v>Yr Ref W08-143</v>
      </c>
      <c r="I510" s="26">
        <f t="shared" si="94"/>
        <v>41.67</v>
      </c>
      <c r="K510" s="15">
        <v>45488</v>
      </c>
      <c r="L510" s="2" t="s">
        <v>112</v>
      </c>
      <c r="M510" s="2" t="s">
        <v>54</v>
      </c>
      <c r="N510" s="2"/>
      <c r="O510" s="2" t="s">
        <v>54</v>
      </c>
      <c r="P510" s="2" t="s">
        <v>187</v>
      </c>
      <c r="Q510" s="2" t="s">
        <v>166</v>
      </c>
      <c r="R510" s="16">
        <v>0</v>
      </c>
      <c r="S510" s="16">
        <v>41.67</v>
      </c>
      <c r="T510" s="16">
        <f t="shared" si="95"/>
        <v>757.33999999999969</v>
      </c>
      <c r="U510" s="16">
        <v>41.67</v>
      </c>
      <c r="V510" s="16">
        <v>41.67</v>
      </c>
      <c r="W510" s="16">
        <v>0</v>
      </c>
      <c r="X510" s="17">
        <v>0</v>
      </c>
      <c r="Y510" s="2"/>
      <c r="Z510" s="2" t="s">
        <v>380</v>
      </c>
      <c r="AA510" s="2" t="s">
        <v>56</v>
      </c>
      <c r="AB510" s="2" t="s">
        <v>142</v>
      </c>
      <c r="AC510" s="2" t="s">
        <v>383</v>
      </c>
    </row>
    <row r="511" spans="1:29" x14ac:dyDescent="0.25">
      <c r="A511">
        <f t="shared" si="89"/>
        <v>45489</v>
      </c>
      <c r="B511">
        <f t="shared" si="87"/>
        <v>820</v>
      </c>
      <c r="C511" s="27" t="str">
        <f>INDEX(ChartOfAccounts!B:B,MATCH('Xero Demo Data'!B511,ChartOfAccounts!A:A,0))</f>
        <v>VAT</v>
      </c>
      <c r="D511" s="25">
        <f t="shared" si="90"/>
        <v>45489</v>
      </c>
      <c r="E511" s="27" t="str">
        <f t="shared" si="88"/>
        <v>JD</v>
      </c>
      <c r="F511" t="str">
        <f t="shared" si="91"/>
        <v>Xero</v>
      </c>
      <c r="G511" t="str">
        <f t="shared" si="92"/>
        <v>Xero</v>
      </c>
      <c r="H511" t="str">
        <f t="shared" si="93"/>
        <v>RPT402-1</v>
      </c>
      <c r="I511" s="26">
        <f t="shared" si="94"/>
        <v>-9.39</v>
      </c>
      <c r="K511" s="15">
        <v>45489</v>
      </c>
      <c r="L511" s="2" t="s">
        <v>53</v>
      </c>
      <c r="M511" s="2" t="s">
        <v>76</v>
      </c>
      <c r="N511" s="2"/>
      <c r="O511" s="2" t="s">
        <v>76</v>
      </c>
      <c r="P511" s="2" t="s">
        <v>78</v>
      </c>
      <c r="Q511" s="2" t="s">
        <v>78</v>
      </c>
      <c r="R511" s="16">
        <v>9.39</v>
      </c>
      <c r="S511" s="16">
        <v>0</v>
      </c>
      <c r="T511" s="16">
        <f t="shared" si="95"/>
        <v>747.9499999999997</v>
      </c>
      <c r="U511" s="16">
        <v>-9.39</v>
      </c>
      <c r="V511" s="16">
        <v>-9.39</v>
      </c>
      <c r="W511" s="16">
        <v>0</v>
      </c>
      <c r="X511" s="17">
        <v>0</v>
      </c>
      <c r="Y511" s="2"/>
      <c r="Z511" s="2" t="s">
        <v>380</v>
      </c>
      <c r="AA511" s="2" t="s">
        <v>56</v>
      </c>
      <c r="AB511" s="2"/>
      <c r="AC511" s="2" t="s">
        <v>389</v>
      </c>
    </row>
    <row r="512" spans="1:29" x14ac:dyDescent="0.25">
      <c r="A512">
        <f t="shared" si="89"/>
        <v>45491</v>
      </c>
      <c r="B512">
        <f t="shared" si="87"/>
        <v>820</v>
      </c>
      <c r="C512" s="27" t="str">
        <f>INDEX(ChartOfAccounts!B:B,MATCH('Xero Demo Data'!B512,ChartOfAccounts!A:A,0))</f>
        <v>VAT</v>
      </c>
      <c r="D512" s="25">
        <f t="shared" si="90"/>
        <v>45491</v>
      </c>
      <c r="E512" s="27" t="str">
        <f t="shared" si="88"/>
        <v>JD</v>
      </c>
      <c r="F512" t="str">
        <f t="shared" si="91"/>
        <v>Hoyt Productions</v>
      </c>
      <c r="G512" t="str">
        <f t="shared" si="92"/>
        <v>Hoyt Productions</v>
      </c>
      <c r="H512" t="str">
        <f t="shared" si="93"/>
        <v>08-4123</v>
      </c>
      <c r="I512" s="26">
        <f t="shared" si="94"/>
        <v>-992.29</v>
      </c>
      <c r="K512" s="15">
        <v>45491</v>
      </c>
      <c r="L512" s="2" t="s">
        <v>53</v>
      </c>
      <c r="M512" s="2" t="s">
        <v>101</v>
      </c>
      <c r="N512" s="2"/>
      <c r="O512" s="2" t="s">
        <v>101</v>
      </c>
      <c r="P512" s="2" t="s">
        <v>102</v>
      </c>
      <c r="Q512" s="2" t="s">
        <v>102</v>
      </c>
      <c r="R512" s="16">
        <v>992.29</v>
      </c>
      <c r="S512" s="16">
        <v>0</v>
      </c>
      <c r="T512" s="16">
        <f t="shared" si="95"/>
        <v>-244.34000000000026</v>
      </c>
      <c r="U512" s="16">
        <v>-992.29</v>
      </c>
      <c r="V512" s="16">
        <v>-992.29</v>
      </c>
      <c r="W512" s="16">
        <v>0</v>
      </c>
      <c r="X512" s="17">
        <v>0</v>
      </c>
      <c r="Y512" s="2"/>
      <c r="Z512" s="2" t="s">
        <v>380</v>
      </c>
      <c r="AA512" s="2" t="s">
        <v>56</v>
      </c>
      <c r="AB512" s="2"/>
      <c r="AC512" s="2" t="s">
        <v>398</v>
      </c>
    </row>
    <row r="513" spans="1:29" x14ac:dyDescent="0.25">
      <c r="A513">
        <f t="shared" si="89"/>
        <v>45492</v>
      </c>
      <c r="B513">
        <f t="shared" si="87"/>
        <v>820</v>
      </c>
      <c r="C513" s="27" t="str">
        <f>INDEX(ChartOfAccounts!B:B,MATCH('Xero Demo Data'!B513,ChartOfAccounts!A:A,0))</f>
        <v>VAT</v>
      </c>
      <c r="D513" s="25">
        <f t="shared" si="90"/>
        <v>45492</v>
      </c>
      <c r="E513" s="27" t="str">
        <f t="shared" si="88"/>
        <v>JD</v>
      </c>
      <c r="F513" t="str">
        <f t="shared" si="91"/>
        <v>Carlton Functions</v>
      </c>
      <c r="G513" t="str">
        <f t="shared" si="92"/>
        <v>Carlton Functions</v>
      </c>
      <c r="H513" t="str">
        <f t="shared" si="93"/>
        <v>Dep</v>
      </c>
      <c r="I513" s="26">
        <f t="shared" si="94"/>
        <v>-250</v>
      </c>
      <c r="K513" s="15">
        <v>45492</v>
      </c>
      <c r="L513" s="2" t="s">
        <v>53</v>
      </c>
      <c r="M513" s="2" t="s">
        <v>103</v>
      </c>
      <c r="N513" s="2"/>
      <c r="O513" s="2" t="s">
        <v>103</v>
      </c>
      <c r="P513" s="2" t="s">
        <v>104</v>
      </c>
      <c r="Q513" s="2" t="s">
        <v>104</v>
      </c>
      <c r="R513" s="16">
        <v>250</v>
      </c>
      <c r="S513" s="16">
        <v>0</v>
      </c>
      <c r="T513" s="16">
        <f t="shared" si="95"/>
        <v>-494.34000000000026</v>
      </c>
      <c r="U513" s="16">
        <v>-250</v>
      </c>
      <c r="V513" s="16">
        <v>-250</v>
      </c>
      <c r="W513" s="16">
        <v>0</v>
      </c>
      <c r="X513" s="17">
        <v>0</v>
      </c>
      <c r="Y513" s="2"/>
      <c r="Z513" s="2" t="s">
        <v>380</v>
      </c>
      <c r="AA513" s="2" t="s">
        <v>56</v>
      </c>
      <c r="AB513" s="2"/>
      <c r="AC513" s="2" t="s">
        <v>399</v>
      </c>
    </row>
    <row r="514" spans="1:29" x14ac:dyDescent="0.25">
      <c r="A514">
        <f t="shared" si="89"/>
        <v>45492</v>
      </c>
      <c r="B514">
        <f t="shared" si="87"/>
        <v>820</v>
      </c>
      <c r="C514" s="27" t="str">
        <f>INDEX(ChartOfAccounts!B:B,MATCH('Xero Demo Data'!B514,ChartOfAccounts!A:A,0))</f>
        <v>VAT</v>
      </c>
      <c r="D514" s="25">
        <f t="shared" si="90"/>
        <v>45492</v>
      </c>
      <c r="E514" s="27" t="str">
        <f t="shared" si="88"/>
        <v>JD</v>
      </c>
      <c r="F514" t="str">
        <f t="shared" si="91"/>
        <v>Melrose Parking</v>
      </c>
      <c r="G514" t="str">
        <f t="shared" si="92"/>
        <v>Melrose Parking</v>
      </c>
      <c r="H514" t="str">
        <f t="shared" si="93"/>
        <v>-</v>
      </c>
      <c r="I514" s="26">
        <f t="shared" si="94"/>
        <v>-24.75</v>
      </c>
      <c r="K514" s="15">
        <v>45492</v>
      </c>
      <c r="L514" s="2" t="s">
        <v>207</v>
      </c>
      <c r="M514" s="2" t="s">
        <v>234</v>
      </c>
      <c r="N514" s="2"/>
      <c r="O514" s="2" t="s">
        <v>234</v>
      </c>
      <c r="P514" s="2"/>
      <c r="Q514" s="2"/>
      <c r="R514" s="16">
        <v>24.75</v>
      </c>
      <c r="S514" s="16">
        <v>0</v>
      </c>
      <c r="T514" s="16">
        <f t="shared" si="95"/>
        <v>-519.09000000000026</v>
      </c>
      <c r="U514" s="16">
        <v>-24.75</v>
      </c>
      <c r="V514" s="16">
        <v>-24.75</v>
      </c>
      <c r="W514" s="16">
        <v>0</v>
      </c>
      <c r="X514" s="17">
        <v>0</v>
      </c>
      <c r="Y514" s="2"/>
      <c r="Z514" s="2" t="s">
        <v>380</v>
      </c>
      <c r="AA514" s="2" t="s">
        <v>56</v>
      </c>
      <c r="AB514" s="2"/>
      <c r="AC514" s="2" t="s">
        <v>394</v>
      </c>
    </row>
    <row r="515" spans="1:29" x14ac:dyDescent="0.25">
      <c r="A515">
        <f t="shared" si="89"/>
        <v>45495</v>
      </c>
      <c r="B515">
        <f t="shared" si="87"/>
        <v>820</v>
      </c>
      <c r="C515" s="27" t="str">
        <f>INDEX(ChartOfAccounts!B:B,MATCH('Xero Demo Data'!B515,ChartOfAccounts!A:A,0))</f>
        <v>VAT</v>
      </c>
      <c r="D515" s="25">
        <f t="shared" si="90"/>
        <v>45495</v>
      </c>
      <c r="E515" s="27" t="str">
        <f t="shared" si="88"/>
        <v>JD</v>
      </c>
      <c r="F515" t="str">
        <f t="shared" si="91"/>
        <v>Woolworths Market</v>
      </c>
      <c r="G515" t="str">
        <f t="shared" si="92"/>
        <v>Woolworths Market</v>
      </c>
      <c r="H515" t="str">
        <f t="shared" si="93"/>
        <v>-</v>
      </c>
      <c r="I515" s="26">
        <f t="shared" si="94"/>
        <v>-5.68</v>
      </c>
      <c r="K515" s="15">
        <v>45495</v>
      </c>
      <c r="L515" s="2" t="s">
        <v>207</v>
      </c>
      <c r="M515" s="2" t="s">
        <v>230</v>
      </c>
      <c r="N515" s="2"/>
      <c r="O515" s="2" t="s">
        <v>230</v>
      </c>
      <c r="P515" s="2"/>
      <c r="Q515" s="2"/>
      <c r="R515" s="16">
        <v>5.68</v>
      </c>
      <c r="S515" s="16">
        <v>0</v>
      </c>
      <c r="T515" s="16">
        <f t="shared" si="95"/>
        <v>-524.77000000000021</v>
      </c>
      <c r="U515" s="16">
        <v>-5.68</v>
      </c>
      <c r="V515" s="16">
        <v>-5.68</v>
      </c>
      <c r="W515" s="16">
        <v>0</v>
      </c>
      <c r="X515" s="17">
        <v>0</v>
      </c>
      <c r="Y515" s="2"/>
      <c r="Z515" s="2" t="s">
        <v>380</v>
      </c>
      <c r="AA515" s="2" t="s">
        <v>56</v>
      </c>
      <c r="AB515" s="2"/>
      <c r="AC515" s="2" t="s">
        <v>390</v>
      </c>
    </row>
    <row r="516" spans="1:29" x14ac:dyDescent="0.25">
      <c r="A516">
        <f t="shared" si="89"/>
        <v>45497</v>
      </c>
      <c r="B516">
        <f t="shared" si="87"/>
        <v>820</v>
      </c>
      <c r="C516" s="27" t="str">
        <f>INDEX(ChartOfAccounts!B:B,MATCH('Xero Demo Data'!B516,ChartOfAccounts!A:A,0))</f>
        <v>VAT</v>
      </c>
      <c r="D516" s="25">
        <f t="shared" si="90"/>
        <v>45497</v>
      </c>
      <c r="E516" s="27" t="str">
        <f t="shared" si="88"/>
        <v>JD</v>
      </c>
      <c r="F516" t="str">
        <f t="shared" si="91"/>
        <v>DIISR - Small Business Services</v>
      </c>
      <c r="G516" t="str">
        <f t="shared" si="92"/>
        <v>DIISR - Small Business Services</v>
      </c>
      <c r="H516" t="str">
        <f t="shared" si="93"/>
        <v>Yr Ref W08-143</v>
      </c>
      <c r="I516" s="26">
        <f t="shared" si="94"/>
        <v>-3.33</v>
      </c>
      <c r="K516" s="15">
        <v>45497</v>
      </c>
      <c r="L516" s="2" t="s">
        <v>148</v>
      </c>
      <c r="M516" s="2" t="s">
        <v>54</v>
      </c>
      <c r="N516" s="2"/>
      <c r="O516" s="2" t="s">
        <v>54</v>
      </c>
      <c r="P516" s="2" t="s">
        <v>190</v>
      </c>
      <c r="Q516" s="2" t="s">
        <v>166</v>
      </c>
      <c r="R516" s="16">
        <v>3.33</v>
      </c>
      <c r="S516" s="16">
        <v>0</v>
      </c>
      <c r="T516" s="16">
        <f t="shared" si="95"/>
        <v>-528.10000000000025</v>
      </c>
      <c r="U516" s="16">
        <v>-3.33</v>
      </c>
      <c r="V516" s="16">
        <v>-3.33</v>
      </c>
      <c r="W516" s="16">
        <v>0</v>
      </c>
      <c r="X516" s="17">
        <v>0</v>
      </c>
      <c r="Y516" s="2"/>
      <c r="Z516" s="2" t="s">
        <v>380</v>
      </c>
      <c r="AA516" s="2" t="s">
        <v>56</v>
      </c>
      <c r="AB516" s="2"/>
      <c r="AC516" s="2" t="s">
        <v>383</v>
      </c>
    </row>
    <row r="517" spans="1:29" x14ac:dyDescent="0.25">
      <c r="A517">
        <f t="shared" si="89"/>
        <v>45498</v>
      </c>
      <c r="B517">
        <f t="shared" si="87"/>
        <v>820</v>
      </c>
      <c r="C517" s="27" t="str">
        <f>INDEX(ChartOfAccounts!B:B,MATCH('Xero Demo Data'!B517,ChartOfAccounts!A:A,0))</f>
        <v>VAT</v>
      </c>
      <c r="D517" s="25">
        <f t="shared" si="90"/>
        <v>45498</v>
      </c>
      <c r="E517" s="27" t="str">
        <f t="shared" si="88"/>
        <v>JD</v>
      </c>
      <c r="F517" t="str">
        <f t="shared" si="91"/>
        <v>Office Supplies Company</v>
      </c>
      <c r="G517" t="str">
        <f t="shared" si="92"/>
        <v>Office Supplies Company</v>
      </c>
      <c r="H517" t="str">
        <f t="shared" si="93"/>
        <v>-</v>
      </c>
      <c r="I517" s="26">
        <f t="shared" si="94"/>
        <v>-8.1999999999999993</v>
      </c>
      <c r="K517" s="15">
        <v>45498</v>
      </c>
      <c r="L517" s="2" t="s">
        <v>207</v>
      </c>
      <c r="M517" s="2" t="s">
        <v>223</v>
      </c>
      <c r="N517" s="2"/>
      <c r="O517" s="2" t="s">
        <v>223</v>
      </c>
      <c r="P517" s="2"/>
      <c r="Q517" s="2"/>
      <c r="R517" s="16">
        <v>8.1999999999999993</v>
      </c>
      <c r="S517" s="16">
        <v>0</v>
      </c>
      <c r="T517" s="16">
        <f t="shared" si="95"/>
        <v>-536.3000000000003</v>
      </c>
      <c r="U517" s="16">
        <v>-8.1999999999999993</v>
      </c>
      <c r="V517" s="16">
        <v>-8.1999999999999993</v>
      </c>
      <c r="W517" s="16">
        <v>0</v>
      </c>
      <c r="X517" s="17">
        <v>0</v>
      </c>
      <c r="Y517" s="2"/>
      <c r="Z517" s="2" t="s">
        <v>380</v>
      </c>
      <c r="AA517" s="2" t="s">
        <v>56</v>
      </c>
      <c r="AB517" s="2"/>
      <c r="AC517" s="2" t="s">
        <v>388</v>
      </c>
    </row>
    <row r="518" spans="1:29" x14ac:dyDescent="0.25">
      <c r="A518">
        <f t="shared" si="89"/>
        <v>45499</v>
      </c>
      <c r="B518">
        <f t="shared" si="87"/>
        <v>820</v>
      </c>
      <c r="C518" s="27" t="str">
        <f>INDEX(ChartOfAccounts!B:B,MATCH('Xero Demo Data'!B518,ChartOfAccounts!A:A,0))</f>
        <v>VAT</v>
      </c>
      <c r="D518" s="25">
        <f t="shared" si="90"/>
        <v>45499</v>
      </c>
      <c r="E518" s="27" t="str">
        <f t="shared" si="88"/>
        <v>JD</v>
      </c>
      <c r="F518" t="str">
        <f t="shared" si="91"/>
        <v>SMART Agency</v>
      </c>
      <c r="G518" t="str">
        <f t="shared" si="92"/>
        <v>SMART Agency</v>
      </c>
      <c r="H518" t="str">
        <f t="shared" si="93"/>
        <v>SM0210</v>
      </c>
      <c r="I518" s="26">
        <f t="shared" si="94"/>
        <v>-416.67</v>
      </c>
      <c r="K518" s="15">
        <v>45499</v>
      </c>
      <c r="L518" s="2" t="s">
        <v>53</v>
      </c>
      <c r="M518" s="2" t="s">
        <v>96</v>
      </c>
      <c r="N518" s="2"/>
      <c r="O518" s="2" t="s">
        <v>96</v>
      </c>
      <c r="P518" s="2" t="s">
        <v>106</v>
      </c>
      <c r="Q518" s="2" t="s">
        <v>106</v>
      </c>
      <c r="R518" s="16">
        <v>416.67</v>
      </c>
      <c r="S518" s="16">
        <v>0</v>
      </c>
      <c r="T518" s="16">
        <f t="shared" si="95"/>
        <v>-952.97000000000025</v>
      </c>
      <c r="U518" s="16">
        <v>-416.67</v>
      </c>
      <c r="V518" s="16">
        <v>-416.67</v>
      </c>
      <c r="W518" s="16">
        <v>0</v>
      </c>
      <c r="X518" s="17">
        <v>0</v>
      </c>
      <c r="Y518" s="2"/>
      <c r="Z518" s="2" t="s">
        <v>380</v>
      </c>
      <c r="AA518" s="2" t="s">
        <v>56</v>
      </c>
      <c r="AB518" s="2" t="s">
        <v>98</v>
      </c>
      <c r="AC518" s="2" t="s">
        <v>398</v>
      </c>
    </row>
    <row r="519" spans="1:29" x14ac:dyDescent="0.25">
      <c r="A519">
        <f t="shared" si="89"/>
        <v>45499</v>
      </c>
      <c r="B519">
        <f t="shared" si="87"/>
        <v>820</v>
      </c>
      <c r="C519" s="27" t="str">
        <f>INDEX(ChartOfAccounts!B:B,MATCH('Xero Demo Data'!B519,ChartOfAccounts!A:A,0))</f>
        <v>VAT</v>
      </c>
      <c r="D519" s="25">
        <f t="shared" si="90"/>
        <v>45499</v>
      </c>
      <c r="E519" s="27" t="str">
        <f t="shared" si="88"/>
        <v>JD</v>
      </c>
      <c r="F519" t="str">
        <f t="shared" si="91"/>
        <v>Berry Brew</v>
      </c>
      <c r="G519" t="str">
        <f t="shared" si="92"/>
        <v>Berry Brew</v>
      </c>
      <c r="H519" t="str">
        <f t="shared" si="93"/>
        <v>-</v>
      </c>
      <c r="I519" s="26">
        <f t="shared" si="94"/>
        <v>-3.67</v>
      </c>
      <c r="K519" s="15">
        <v>45499</v>
      </c>
      <c r="L519" s="2" t="s">
        <v>207</v>
      </c>
      <c r="M519" s="2" t="s">
        <v>231</v>
      </c>
      <c r="N519" s="2"/>
      <c r="O519" s="2" t="s">
        <v>231</v>
      </c>
      <c r="P519" s="2"/>
      <c r="Q519" s="2"/>
      <c r="R519" s="16">
        <v>3.67</v>
      </c>
      <c r="S519" s="16">
        <v>0</v>
      </c>
      <c r="T519" s="16">
        <f t="shared" si="95"/>
        <v>-956.64000000000021</v>
      </c>
      <c r="U519" s="16">
        <v>-3.67</v>
      </c>
      <c r="V519" s="16">
        <v>-3.67</v>
      </c>
      <c r="W519" s="16">
        <v>0</v>
      </c>
      <c r="X519" s="17">
        <v>0</v>
      </c>
      <c r="Y519" s="2"/>
      <c r="Z519" s="2" t="s">
        <v>380</v>
      </c>
      <c r="AA519" s="2" t="s">
        <v>56</v>
      </c>
      <c r="AB519" s="2"/>
      <c r="AC519" s="2" t="s">
        <v>391</v>
      </c>
    </row>
    <row r="520" spans="1:29" x14ac:dyDescent="0.25">
      <c r="A520">
        <f t="shared" si="89"/>
        <v>45500</v>
      </c>
      <c r="B520">
        <f t="shared" si="87"/>
        <v>820</v>
      </c>
      <c r="C520" s="27" t="str">
        <f>INDEX(ChartOfAccounts!B:B,MATCH('Xero Demo Data'!B520,ChartOfAccounts!A:A,0))</f>
        <v>VAT</v>
      </c>
      <c r="D520" s="25">
        <f t="shared" si="90"/>
        <v>45500</v>
      </c>
      <c r="E520" s="27" t="str">
        <f t="shared" si="88"/>
        <v>JD</v>
      </c>
      <c r="F520" t="str">
        <f t="shared" si="91"/>
        <v>24 Locks</v>
      </c>
      <c r="G520" t="str">
        <f t="shared" si="92"/>
        <v>24 Locks</v>
      </c>
      <c r="H520" t="str">
        <f t="shared" si="93"/>
        <v>-</v>
      </c>
      <c r="I520" s="26">
        <f t="shared" si="94"/>
        <v>-11.58</v>
      </c>
      <c r="K520" s="15">
        <v>45500</v>
      </c>
      <c r="L520" s="2" t="s">
        <v>207</v>
      </c>
      <c r="M520" s="2" t="s">
        <v>240</v>
      </c>
      <c r="N520" s="2"/>
      <c r="O520" s="2" t="s">
        <v>240</v>
      </c>
      <c r="P520" s="2"/>
      <c r="Q520" s="2"/>
      <c r="R520" s="16">
        <v>11.58</v>
      </c>
      <c r="S520" s="16">
        <v>0</v>
      </c>
      <c r="T520" s="16">
        <f t="shared" si="95"/>
        <v>-968.22000000000025</v>
      </c>
      <c r="U520" s="16">
        <v>-11.58</v>
      </c>
      <c r="V520" s="16">
        <v>-11.58</v>
      </c>
      <c r="W520" s="16">
        <v>0</v>
      </c>
      <c r="X520" s="17">
        <v>0</v>
      </c>
      <c r="Y520" s="2"/>
      <c r="Z520" s="2" t="s">
        <v>380</v>
      </c>
      <c r="AA520" s="2" t="s">
        <v>56</v>
      </c>
      <c r="AB520" s="2"/>
      <c r="AC520" s="2" t="s">
        <v>390</v>
      </c>
    </row>
    <row r="521" spans="1:29" x14ac:dyDescent="0.25">
      <c r="A521">
        <f t="shared" si="89"/>
        <v>45503</v>
      </c>
      <c r="B521">
        <f t="shared" si="87"/>
        <v>820</v>
      </c>
      <c r="C521" s="27" t="str">
        <f>INDEX(ChartOfAccounts!B:B,MATCH('Xero Demo Data'!B521,ChartOfAccounts!A:A,0))</f>
        <v>VAT</v>
      </c>
      <c r="D521" s="25">
        <f t="shared" si="90"/>
        <v>45503</v>
      </c>
      <c r="E521" s="27" t="str">
        <f t="shared" si="88"/>
        <v>JC</v>
      </c>
      <c r="F521" t="str">
        <f t="shared" si="91"/>
        <v>Ridgeway University</v>
      </c>
      <c r="G521" t="str">
        <f t="shared" si="92"/>
        <v>Ridgeway University</v>
      </c>
      <c r="H521" t="str">
        <f t="shared" si="93"/>
        <v>P/O CRM08-12</v>
      </c>
      <c r="I521" s="26">
        <f t="shared" si="94"/>
        <v>1031.25</v>
      </c>
      <c r="K521" s="15">
        <v>45503</v>
      </c>
      <c r="L521" s="2" t="s">
        <v>112</v>
      </c>
      <c r="M521" s="2" t="s">
        <v>119</v>
      </c>
      <c r="N521" s="2" t="s">
        <v>120</v>
      </c>
      <c r="O521" s="2" t="s">
        <v>119</v>
      </c>
      <c r="P521" s="2" t="s">
        <v>191</v>
      </c>
      <c r="Q521" s="2" t="s">
        <v>172</v>
      </c>
      <c r="R521" s="16">
        <v>0</v>
      </c>
      <c r="S521" s="16">
        <v>1031.25</v>
      </c>
      <c r="T521" s="16">
        <f t="shared" si="95"/>
        <v>63.029999999999745</v>
      </c>
      <c r="U521" s="16">
        <v>1031.25</v>
      </c>
      <c r="V521" s="16">
        <v>1031.25</v>
      </c>
      <c r="W521" s="16">
        <v>0</v>
      </c>
      <c r="X521" s="17">
        <v>0</v>
      </c>
      <c r="Y521" s="2"/>
      <c r="Z521" s="2" t="s">
        <v>380</v>
      </c>
      <c r="AA521" s="2" t="s">
        <v>56</v>
      </c>
      <c r="AB521" s="2" t="s">
        <v>142</v>
      </c>
      <c r="AC521" s="2" t="s">
        <v>383</v>
      </c>
    </row>
    <row r="522" spans="1:29" x14ac:dyDescent="0.25">
      <c r="A522" t="str">
        <f t="shared" si="89"/>
        <v/>
      </c>
      <c r="B522">
        <f t="shared" ref="B522:B525" si="96">VALUE(Z522)</f>
        <v>0</v>
      </c>
      <c r="C522" s="27" t="e">
        <f>INDEX(ChartOfAccounts!B:B,MATCH('Xero Demo Data'!B522,ChartOfAccounts!A:A,0))</f>
        <v>#N/A</v>
      </c>
      <c r="D522" s="25" t="str">
        <f t="shared" si="90"/>
        <v>Total VAT</v>
      </c>
      <c r="E522" s="27" t="str">
        <f t="shared" ref="E522:E524" si="97">IF(R522=0,"JC","JD")</f>
        <v>JD</v>
      </c>
      <c r="F522">
        <f t="shared" si="91"/>
        <v>0</v>
      </c>
      <c r="G522">
        <f t="shared" si="92"/>
        <v>0</v>
      </c>
      <c r="H522" t="str">
        <f t="shared" si="93"/>
        <v>-</v>
      </c>
      <c r="I522" s="26">
        <f t="shared" si="94"/>
        <v>63.029999999998836</v>
      </c>
      <c r="K522" s="18" t="s">
        <v>400</v>
      </c>
      <c r="L522" s="18"/>
      <c r="M522" s="18"/>
      <c r="N522" s="18"/>
      <c r="O522" s="18"/>
      <c r="P522" s="18"/>
      <c r="Q522" s="18"/>
      <c r="R522" s="19">
        <f>SUM(R432:R521)</f>
        <v>6240.12</v>
      </c>
      <c r="S522" s="19">
        <f>SUM(S432:S521)</f>
        <v>6303.1499999999987</v>
      </c>
      <c r="T522" s="19">
        <f>T521</f>
        <v>63.029999999999745</v>
      </c>
      <c r="U522" s="19">
        <f>SUM(U432:U521)</f>
        <v>63.029999999999745</v>
      </c>
      <c r="V522" s="19">
        <f>SUM(V432:V521)</f>
        <v>63.029999999999745</v>
      </c>
      <c r="W522" s="19">
        <f>SUM(W432:W521)</f>
        <v>0</v>
      </c>
      <c r="X522" s="18"/>
      <c r="Y522" s="18"/>
      <c r="Z522" s="18"/>
      <c r="AA522" s="18"/>
      <c r="AB522" s="18"/>
      <c r="AC522" s="18"/>
    </row>
    <row r="523" spans="1:29" x14ac:dyDescent="0.25">
      <c r="A523" t="str">
        <f t="shared" si="89"/>
        <v/>
      </c>
      <c r="B523">
        <f t="shared" si="96"/>
        <v>0</v>
      </c>
      <c r="C523" s="27" t="e">
        <f>INDEX(ChartOfAccounts!B:B,MATCH('Xero Demo Data'!B523,ChartOfAccounts!A:A,0))</f>
        <v>#N/A</v>
      </c>
      <c r="D523" s="25" t="str">
        <f t="shared" si="90"/>
        <v>Closing Balance</v>
      </c>
      <c r="E523" s="27" t="str">
        <f t="shared" si="97"/>
        <v>JC</v>
      </c>
      <c r="F523">
        <f t="shared" si="91"/>
        <v>0</v>
      </c>
      <c r="G523">
        <f t="shared" si="92"/>
        <v>0</v>
      </c>
      <c r="H523" t="str">
        <f t="shared" si="93"/>
        <v>-</v>
      </c>
      <c r="I523" s="26">
        <f t="shared" si="94"/>
        <v>63.03</v>
      </c>
      <c r="K523" s="9" t="s">
        <v>110</v>
      </c>
      <c r="L523" s="9"/>
      <c r="M523" s="9"/>
      <c r="N523" s="9"/>
      <c r="O523" s="9"/>
      <c r="P523" s="9"/>
      <c r="Q523" s="9"/>
      <c r="R523" s="10">
        <v>0</v>
      </c>
      <c r="S523" s="10">
        <v>63.03</v>
      </c>
      <c r="T523" s="10">
        <f>T521</f>
        <v>63.029999999999745</v>
      </c>
      <c r="U523" s="10">
        <v>0</v>
      </c>
      <c r="V523" s="10">
        <v>0</v>
      </c>
      <c r="W523" s="10">
        <v>0</v>
      </c>
      <c r="X523" s="9"/>
      <c r="Y523" s="9"/>
      <c r="Z523" s="9"/>
      <c r="AA523" s="9"/>
      <c r="AB523" s="9"/>
      <c r="AC523" s="9"/>
    </row>
    <row r="524" spans="1:29" x14ac:dyDescent="0.25">
      <c r="A524" t="str">
        <f t="shared" si="89"/>
        <v/>
      </c>
      <c r="B524">
        <f t="shared" si="96"/>
        <v>0</v>
      </c>
      <c r="C524" s="27" t="e">
        <f>INDEX(ChartOfAccounts!B:B,MATCH('Xero Demo Data'!B524,ChartOfAccounts!A:A,0))</f>
        <v>#N/A</v>
      </c>
      <c r="D524" s="25">
        <f t="shared" si="90"/>
        <v>0</v>
      </c>
      <c r="E524" s="27" t="str">
        <f t="shared" si="97"/>
        <v>JC</v>
      </c>
      <c r="F524">
        <f t="shared" si="91"/>
        <v>0</v>
      </c>
      <c r="G524">
        <f t="shared" si="92"/>
        <v>0</v>
      </c>
      <c r="H524" t="str">
        <f t="shared" si="93"/>
        <v>-</v>
      </c>
      <c r="I524" s="26">
        <f t="shared" si="94"/>
        <v>0</v>
      </c>
    </row>
    <row r="525" spans="1:29" x14ac:dyDescent="0.25">
      <c r="A525" t="str">
        <f t="shared" si="89"/>
        <v/>
      </c>
      <c r="B525">
        <f t="shared" si="96"/>
        <v>0</v>
      </c>
      <c r="C525" s="27" t="e">
        <f>INDEX(ChartOfAccounts!B:B,MATCH('Xero Demo Data'!B525,ChartOfAccounts!A:A,0))</f>
        <v>#N/A</v>
      </c>
      <c r="D525" s="25" t="str">
        <f t="shared" si="90"/>
        <v>Total</v>
      </c>
      <c r="E525" s="27"/>
      <c r="F525">
        <f t="shared" si="91"/>
        <v>0</v>
      </c>
      <c r="G525">
        <f t="shared" si="92"/>
        <v>0</v>
      </c>
      <c r="H525" t="str">
        <f t="shared" si="93"/>
        <v>-</v>
      </c>
      <c r="I525" s="26">
        <f t="shared" si="94"/>
        <v>-4759.2099999999919</v>
      </c>
      <c r="K525" s="22" t="s">
        <v>401</v>
      </c>
      <c r="L525" s="22"/>
      <c r="M525" s="22"/>
      <c r="N525" s="22"/>
      <c r="O525" s="22"/>
      <c r="P525" s="22"/>
      <c r="Q525" s="22"/>
      <c r="R525" s="23">
        <f>SUM(R74,R150,R157,R163,R168,R240,R245,R251,R257,R263,R277,R282,R298,R304,R309,R314,R321,R325,R331,R335,R341,R392,R396,R402,R416,R422,R427,R522)</f>
        <v>152388.13999999996</v>
      </c>
      <c r="S525" s="23">
        <f>SUM(S74,S150,S157,S163,S168,S240,S245,S251,S257,S263,S277,S282,S298,S304,S309,S314,S321,S325,S331,S335,S341,S392,S396,S402,S416,S422,S427,S522)</f>
        <v>147628.92999999996</v>
      </c>
      <c r="T525" s="23">
        <f>(R525 - S525)</f>
        <v>4759.2099999999919</v>
      </c>
      <c r="U525" s="23">
        <f>SUM(U74,U150,U157,U163,U168,U240,U245,U251,U257,U263,U277,U282,U298,U304,U309,U314,U321,U325,U331,U335,U341,U392,U396,U402,U416,U422,U427,U522)</f>
        <v>92867.459999999992</v>
      </c>
      <c r="V525" s="23">
        <f>SUM(V74,V150,V157,V163,V168,V240,V245,V251,V257,V263,V277,V282,V298,V304,V309,V314,V321,V325,V331,V335,V341,V392,V396,V402,V416,V422,V427,V522)</f>
        <v>85535.739999999991</v>
      </c>
      <c r="W525" s="23">
        <f>SUM(W74,W150,W157,W163,W168,W240,W245,W251,W257,W263,W277,W282,W298,W304,W309,W314,W321,W325,W331,W335,W341,W392,W396,W402,W416,W422,W427,W522)</f>
        <v>12090.929999999998</v>
      </c>
      <c r="X525" s="22"/>
      <c r="Y525" s="22"/>
      <c r="Z525" s="22"/>
      <c r="AA525" s="22"/>
      <c r="AB525" s="22"/>
      <c r="AC525" s="22"/>
    </row>
  </sheetData>
  <autoFilter ref="A8:AC525" xr:uid="{D4BE771D-162E-4A36-9128-5913BD675AD7}"/>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B9A888-2973-4513-ADA3-63638ADEEA6D}">
  <dimension ref="A1:I91"/>
  <sheetViews>
    <sheetView workbookViewId="0"/>
  </sheetViews>
  <sheetFormatPr defaultRowHeight="15" x14ac:dyDescent="0.25"/>
  <cols>
    <col min="1" max="1" width="16" customWidth="1"/>
    <col min="2" max="2" width="55.28515625" bestFit="1" customWidth="1"/>
    <col min="3" max="3" width="24.7109375" bestFit="1" customWidth="1"/>
    <col min="4" max="4" width="21.42578125" bestFit="1" customWidth="1"/>
    <col min="5" max="5" width="255.7109375" bestFit="1" customWidth="1"/>
    <col min="6" max="6" width="10.85546875" bestFit="1" customWidth="1"/>
    <col min="7" max="7" width="14.85546875" bestFit="1" customWidth="1"/>
    <col min="8" max="8" width="16.140625" bestFit="1" customWidth="1"/>
    <col min="9" max="9" width="8.140625" bestFit="1" customWidth="1"/>
  </cols>
  <sheetData>
    <row r="1" spans="1:9" x14ac:dyDescent="0.25">
      <c r="A1" t="s">
        <v>584</v>
      </c>
      <c r="B1" t="s">
        <v>583</v>
      </c>
      <c r="C1" t="s">
        <v>582</v>
      </c>
      <c r="D1" t="s">
        <v>581</v>
      </c>
      <c r="E1" t="s">
        <v>36</v>
      </c>
      <c r="F1" t="s">
        <v>580</v>
      </c>
      <c r="G1" t="s">
        <v>579</v>
      </c>
      <c r="H1" t="s">
        <v>578</v>
      </c>
      <c r="I1" t="s">
        <v>577</v>
      </c>
    </row>
    <row r="2" spans="1:9" x14ac:dyDescent="0.25">
      <c r="A2">
        <v>90</v>
      </c>
      <c r="B2" t="s">
        <v>213</v>
      </c>
      <c r="C2" t="s">
        <v>575</v>
      </c>
      <c r="D2" t="s">
        <v>210</v>
      </c>
      <c r="F2" t="s">
        <v>415</v>
      </c>
      <c r="G2" t="s">
        <v>415</v>
      </c>
      <c r="H2" t="s">
        <v>415</v>
      </c>
    </row>
    <row r="3" spans="1:9" x14ac:dyDescent="0.25">
      <c r="A3">
        <v>91</v>
      </c>
      <c r="B3" t="s">
        <v>576</v>
      </c>
      <c r="C3" t="s">
        <v>575</v>
      </c>
      <c r="D3" t="s">
        <v>210</v>
      </c>
      <c r="F3" t="s">
        <v>415</v>
      </c>
      <c r="G3" t="s">
        <v>415</v>
      </c>
      <c r="H3" t="s">
        <v>415</v>
      </c>
    </row>
    <row r="4" spans="1:9" x14ac:dyDescent="0.25">
      <c r="A4">
        <v>200</v>
      </c>
      <c r="B4" t="s">
        <v>324</v>
      </c>
      <c r="C4" t="s">
        <v>296</v>
      </c>
      <c r="D4" t="s">
        <v>294</v>
      </c>
      <c r="E4" t="s">
        <v>574</v>
      </c>
      <c r="F4" t="s">
        <v>414</v>
      </c>
      <c r="G4" t="s">
        <v>415</v>
      </c>
      <c r="H4" t="s">
        <v>415</v>
      </c>
    </row>
    <row r="5" spans="1:9" x14ac:dyDescent="0.25">
      <c r="A5">
        <v>260</v>
      </c>
      <c r="B5" t="s">
        <v>292</v>
      </c>
      <c r="C5" t="s">
        <v>296</v>
      </c>
      <c r="D5" t="s">
        <v>294</v>
      </c>
      <c r="E5" t="s">
        <v>573</v>
      </c>
      <c r="F5" t="s">
        <v>415</v>
      </c>
      <c r="G5" t="s">
        <v>415</v>
      </c>
      <c r="H5" t="s">
        <v>415</v>
      </c>
    </row>
    <row r="6" spans="1:9" x14ac:dyDescent="0.25">
      <c r="A6">
        <v>270</v>
      </c>
      <c r="B6" t="s">
        <v>572</v>
      </c>
      <c r="C6" t="s">
        <v>296</v>
      </c>
      <c r="D6" t="s">
        <v>210</v>
      </c>
      <c r="E6" t="s">
        <v>571</v>
      </c>
      <c r="F6" t="s">
        <v>415</v>
      </c>
      <c r="G6" t="s">
        <v>415</v>
      </c>
      <c r="H6" t="s">
        <v>415</v>
      </c>
    </row>
    <row r="7" spans="1:9" x14ac:dyDescent="0.25">
      <c r="A7">
        <v>300</v>
      </c>
      <c r="B7" t="s">
        <v>305</v>
      </c>
      <c r="C7" t="s">
        <v>564</v>
      </c>
      <c r="D7" t="s">
        <v>195</v>
      </c>
      <c r="E7" t="s">
        <v>570</v>
      </c>
      <c r="F7" t="s">
        <v>415</v>
      </c>
      <c r="G7" t="s">
        <v>415</v>
      </c>
      <c r="H7" t="s">
        <v>415</v>
      </c>
    </row>
    <row r="8" spans="1:9" x14ac:dyDescent="0.25">
      <c r="A8">
        <v>310</v>
      </c>
      <c r="B8" t="s">
        <v>569</v>
      </c>
      <c r="C8" t="s">
        <v>564</v>
      </c>
      <c r="D8" t="s">
        <v>195</v>
      </c>
      <c r="E8" t="s">
        <v>568</v>
      </c>
      <c r="F8" t="s">
        <v>415</v>
      </c>
      <c r="G8" t="s">
        <v>415</v>
      </c>
      <c r="H8" t="s">
        <v>415</v>
      </c>
    </row>
    <row r="9" spans="1:9" x14ac:dyDescent="0.25">
      <c r="A9">
        <v>320</v>
      </c>
      <c r="B9" t="s">
        <v>567</v>
      </c>
      <c r="C9" t="s">
        <v>564</v>
      </c>
      <c r="D9" t="s">
        <v>210</v>
      </c>
      <c r="E9" t="s">
        <v>566</v>
      </c>
      <c r="F9" t="s">
        <v>415</v>
      </c>
      <c r="G9" t="s">
        <v>415</v>
      </c>
      <c r="H9" t="s">
        <v>415</v>
      </c>
    </row>
    <row r="10" spans="1:9" x14ac:dyDescent="0.25">
      <c r="A10">
        <v>325</v>
      </c>
      <c r="B10" t="s">
        <v>565</v>
      </c>
      <c r="C10" t="s">
        <v>564</v>
      </c>
      <c r="D10" t="s">
        <v>195</v>
      </c>
      <c r="E10" t="s">
        <v>563</v>
      </c>
      <c r="F10" t="s">
        <v>415</v>
      </c>
      <c r="G10" t="s">
        <v>415</v>
      </c>
      <c r="H10" t="s">
        <v>415</v>
      </c>
    </row>
    <row r="11" spans="1:9" x14ac:dyDescent="0.25">
      <c r="A11">
        <v>400</v>
      </c>
      <c r="B11" t="s">
        <v>193</v>
      </c>
      <c r="C11" t="s">
        <v>504</v>
      </c>
      <c r="D11" t="s">
        <v>195</v>
      </c>
      <c r="E11" t="s">
        <v>562</v>
      </c>
      <c r="F11" t="s">
        <v>414</v>
      </c>
      <c r="G11" t="s">
        <v>414</v>
      </c>
      <c r="H11" t="s">
        <v>415</v>
      </c>
    </row>
    <row r="12" spans="1:9" x14ac:dyDescent="0.25">
      <c r="A12">
        <v>401</v>
      </c>
      <c r="B12" t="s">
        <v>202</v>
      </c>
      <c r="C12" t="s">
        <v>504</v>
      </c>
      <c r="D12" t="s">
        <v>195</v>
      </c>
      <c r="E12" t="s">
        <v>561</v>
      </c>
      <c r="F12" t="s">
        <v>415</v>
      </c>
      <c r="G12" t="s">
        <v>415</v>
      </c>
      <c r="H12" t="s">
        <v>415</v>
      </c>
    </row>
    <row r="13" spans="1:9" x14ac:dyDescent="0.25">
      <c r="A13">
        <v>404</v>
      </c>
      <c r="B13" t="s">
        <v>206</v>
      </c>
      <c r="C13" t="s">
        <v>504</v>
      </c>
      <c r="D13" t="s">
        <v>210</v>
      </c>
      <c r="E13" t="s">
        <v>560</v>
      </c>
      <c r="F13" t="s">
        <v>415</v>
      </c>
      <c r="G13" t="s">
        <v>415</v>
      </c>
      <c r="H13" t="s">
        <v>415</v>
      </c>
    </row>
    <row r="14" spans="1:9" x14ac:dyDescent="0.25">
      <c r="A14">
        <v>408</v>
      </c>
      <c r="B14" t="s">
        <v>242</v>
      </c>
      <c r="C14" t="s">
        <v>504</v>
      </c>
      <c r="D14" t="s">
        <v>195</v>
      </c>
      <c r="E14" t="s">
        <v>559</v>
      </c>
      <c r="F14" t="s">
        <v>415</v>
      </c>
      <c r="G14" t="s">
        <v>415</v>
      </c>
      <c r="H14" t="s">
        <v>415</v>
      </c>
    </row>
    <row r="15" spans="1:9" x14ac:dyDescent="0.25">
      <c r="A15">
        <v>412</v>
      </c>
      <c r="B15" t="s">
        <v>253</v>
      </c>
      <c r="C15" t="s">
        <v>504</v>
      </c>
      <c r="D15" t="s">
        <v>195</v>
      </c>
      <c r="E15" t="s">
        <v>558</v>
      </c>
      <c r="F15" t="s">
        <v>415</v>
      </c>
      <c r="G15" t="s">
        <v>415</v>
      </c>
      <c r="H15" t="s">
        <v>415</v>
      </c>
    </row>
    <row r="16" spans="1:9" x14ac:dyDescent="0.25">
      <c r="A16">
        <v>416</v>
      </c>
      <c r="B16" t="s">
        <v>557</v>
      </c>
      <c r="C16" t="s">
        <v>504</v>
      </c>
      <c r="D16" t="s">
        <v>210</v>
      </c>
      <c r="E16" t="s">
        <v>556</v>
      </c>
      <c r="F16" t="s">
        <v>415</v>
      </c>
      <c r="G16" t="s">
        <v>415</v>
      </c>
      <c r="H16" t="s">
        <v>415</v>
      </c>
    </row>
    <row r="17" spans="1:8" x14ac:dyDescent="0.25">
      <c r="A17">
        <v>418</v>
      </c>
      <c r="B17" t="s">
        <v>555</v>
      </c>
      <c r="C17" t="s">
        <v>504</v>
      </c>
      <c r="D17" t="s">
        <v>554</v>
      </c>
      <c r="E17" t="s">
        <v>553</v>
      </c>
      <c r="F17" t="s">
        <v>415</v>
      </c>
      <c r="G17" t="s">
        <v>415</v>
      </c>
      <c r="H17" t="s">
        <v>415</v>
      </c>
    </row>
    <row r="18" spans="1:8" x14ac:dyDescent="0.25">
      <c r="A18">
        <v>420</v>
      </c>
      <c r="B18" t="s">
        <v>258</v>
      </c>
      <c r="C18" t="s">
        <v>504</v>
      </c>
      <c r="D18" t="s">
        <v>195</v>
      </c>
      <c r="E18" t="s">
        <v>552</v>
      </c>
      <c r="F18" t="s">
        <v>414</v>
      </c>
      <c r="G18" t="s">
        <v>414</v>
      </c>
      <c r="H18" t="s">
        <v>415</v>
      </c>
    </row>
    <row r="19" spans="1:8" x14ac:dyDescent="0.25">
      <c r="A19">
        <v>424</v>
      </c>
      <c r="B19" t="s">
        <v>551</v>
      </c>
      <c r="C19" t="s">
        <v>504</v>
      </c>
      <c r="D19" t="s">
        <v>210</v>
      </c>
      <c r="E19" t="s">
        <v>550</v>
      </c>
      <c r="F19" t="s">
        <v>415</v>
      </c>
      <c r="G19" t="s">
        <v>414</v>
      </c>
      <c r="H19" t="s">
        <v>415</v>
      </c>
    </row>
    <row r="20" spans="1:8" x14ac:dyDescent="0.25">
      <c r="A20">
        <v>425</v>
      </c>
      <c r="B20" t="s">
        <v>549</v>
      </c>
      <c r="C20" t="s">
        <v>504</v>
      </c>
      <c r="D20" t="s">
        <v>517</v>
      </c>
      <c r="E20" t="s">
        <v>548</v>
      </c>
      <c r="F20" t="s">
        <v>415</v>
      </c>
      <c r="G20" t="s">
        <v>414</v>
      </c>
      <c r="H20" t="s">
        <v>415</v>
      </c>
    </row>
    <row r="21" spans="1:8" x14ac:dyDescent="0.25">
      <c r="A21">
        <v>429</v>
      </c>
      <c r="B21" t="s">
        <v>264</v>
      </c>
      <c r="C21" t="s">
        <v>504</v>
      </c>
      <c r="D21" t="s">
        <v>195</v>
      </c>
      <c r="E21" t="s">
        <v>547</v>
      </c>
      <c r="F21" t="s">
        <v>415</v>
      </c>
      <c r="G21" t="s">
        <v>414</v>
      </c>
      <c r="H21" t="s">
        <v>415</v>
      </c>
    </row>
    <row r="22" spans="1:8" x14ac:dyDescent="0.25">
      <c r="A22">
        <v>433</v>
      </c>
      <c r="B22" t="s">
        <v>546</v>
      </c>
      <c r="C22" t="s">
        <v>504</v>
      </c>
      <c r="D22" t="s">
        <v>517</v>
      </c>
      <c r="E22" t="s">
        <v>545</v>
      </c>
      <c r="F22" t="s">
        <v>415</v>
      </c>
      <c r="G22" t="s">
        <v>415</v>
      </c>
      <c r="H22" t="s">
        <v>415</v>
      </c>
    </row>
    <row r="23" spans="1:8" x14ac:dyDescent="0.25">
      <c r="A23">
        <v>437</v>
      </c>
      <c r="B23" t="s">
        <v>544</v>
      </c>
      <c r="C23" t="s">
        <v>504</v>
      </c>
      <c r="D23" t="s">
        <v>210</v>
      </c>
      <c r="E23" t="s">
        <v>543</v>
      </c>
      <c r="F23" t="s">
        <v>415</v>
      </c>
      <c r="G23" t="s">
        <v>415</v>
      </c>
      <c r="H23" t="s">
        <v>415</v>
      </c>
    </row>
    <row r="24" spans="1:8" x14ac:dyDescent="0.25">
      <c r="A24">
        <v>441</v>
      </c>
      <c r="B24" t="s">
        <v>542</v>
      </c>
      <c r="C24" t="s">
        <v>504</v>
      </c>
      <c r="D24" t="s">
        <v>195</v>
      </c>
      <c r="E24" t="s">
        <v>541</v>
      </c>
      <c r="F24" t="s">
        <v>415</v>
      </c>
      <c r="G24" t="s">
        <v>415</v>
      </c>
      <c r="H24" t="s">
        <v>415</v>
      </c>
    </row>
    <row r="25" spans="1:8" x14ac:dyDescent="0.25">
      <c r="A25">
        <v>445</v>
      </c>
      <c r="B25" t="s">
        <v>277</v>
      </c>
      <c r="C25" t="s">
        <v>504</v>
      </c>
      <c r="D25" t="s">
        <v>279</v>
      </c>
      <c r="E25" t="s">
        <v>540</v>
      </c>
      <c r="F25" t="s">
        <v>415</v>
      </c>
      <c r="G25" t="s">
        <v>414</v>
      </c>
      <c r="H25" t="s">
        <v>415</v>
      </c>
    </row>
    <row r="26" spans="1:8" x14ac:dyDescent="0.25">
      <c r="A26">
        <v>449</v>
      </c>
      <c r="B26" t="s">
        <v>282</v>
      </c>
      <c r="C26" t="s">
        <v>504</v>
      </c>
      <c r="D26" t="s">
        <v>195</v>
      </c>
      <c r="E26" t="s">
        <v>539</v>
      </c>
      <c r="F26" t="s">
        <v>415</v>
      </c>
      <c r="G26" t="s">
        <v>415</v>
      </c>
      <c r="H26" t="s">
        <v>415</v>
      </c>
    </row>
    <row r="27" spans="1:8" x14ac:dyDescent="0.25">
      <c r="A27">
        <v>457</v>
      </c>
      <c r="B27" t="s">
        <v>538</v>
      </c>
      <c r="C27" t="s">
        <v>504</v>
      </c>
      <c r="D27" t="s">
        <v>195</v>
      </c>
      <c r="E27" t="s">
        <v>537</v>
      </c>
      <c r="F27" t="s">
        <v>415</v>
      </c>
      <c r="G27" t="s">
        <v>415</v>
      </c>
      <c r="H27" t="s">
        <v>415</v>
      </c>
    </row>
    <row r="28" spans="1:8" x14ac:dyDescent="0.25">
      <c r="A28">
        <v>461</v>
      </c>
      <c r="B28" t="s">
        <v>299</v>
      </c>
      <c r="C28" t="s">
        <v>504</v>
      </c>
      <c r="D28" t="s">
        <v>195</v>
      </c>
      <c r="E28" t="s">
        <v>536</v>
      </c>
      <c r="F28" t="s">
        <v>415</v>
      </c>
      <c r="G28" t="s">
        <v>414</v>
      </c>
      <c r="H28" t="s">
        <v>415</v>
      </c>
    </row>
    <row r="29" spans="1:8" x14ac:dyDescent="0.25">
      <c r="A29">
        <v>463</v>
      </c>
      <c r="B29" t="s">
        <v>535</v>
      </c>
      <c r="C29" t="s">
        <v>504</v>
      </c>
      <c r="D29" t="s">
        <v>195</v>
      </c>
      <c r="E29" t="s">
        <v>534</v>
      </c>
      <c r="F29" t="s">
        <v>415</v>
      </c>
      <c r="G29" t="s">
        <v>415</v>
      </c>
      <c r="H29" t="s">
        <v>415</v>
      </c>
    </row>
    <row r="30" spans="1:8" x14ac:dyDescent="0.25">
      <c r="A30">
        <v>465</v>
      </c>
      <c r="B30" t="s">
        <v>533</v>
      </c>
      <c r="C30" t="s">
        <v>504</v>
      </c>
      <c r="D30" t="s">
        <v>195</v>
      </c>
      <c r="E30" t="s">
        <v>532</v>
      </c>
      <c r="F30" t="s">
        <v>415</v>
      </c>
      <c r="G30" t="s">
        <v>415</v>
      </c>
      <c r="H30" t="s">
        <v>415</v>
      </c>
    </row>
    <row r="31" spans="1:8" x14ac:dyDescent="0.25">
      <c r="A31">
        <v>469</v>
      </c>
      <c r="B31" t="s">
        <v>309</v>
      </c>
      <c r="C31" t="s">
        <v>504</v>
      </c>
      <c r="D31" t="s">
        <v>195</v>
      </c>
      <c r="E31" t="s">
        <v>531</v>
      </c>
      <c r="F31" t="s">
        <v>415</v>
      </c>
      <c r="G31" t="s">
        <v>415</v>
      </c>
      <c r="H31" t="s">
        <v>415</v>
      </c>
    </row>
    <row r="32" spans="1:8" x14ac:dyDescent="0.25">
      <c r="A32">
        <v>473</v>
      </c>
      <c r="B32" t="s">
        <v>313</v>
      </c>
      <c r="C32" t="s">
        <v>504</v>
      </c>
      <c r="D32" t="s">
        <v>195</v>
      </c>
      <c r="E32" t="s">
        <v>530</v>
      </c>
      <c r="F32" t="s">
        <v>415</v>
      </c>
      <c r="G32" t="s">
        <v>415</v>
      </c>
      <c r="H32" t="s">
        <v>415</v>
      </c>
    </row>
    <row r="33" spans="1:8" x14ac:dyDescent="0.25">
      <c r="A33">
        <v>477</v>
      </c>
      <c r="B33" t="s">
        <v>529</v>
      </c>
      <c r="C33" t="s">
        <v>504</v>
      </c>
      <c r="D33" t="s">
        <v>210</v>
      </c>
      <c r="E33" t="s">
        <v>528</v>
      </c>
      <c r="F33" t="s">
        <v>415</v>
      </c>
      <c r="G33" t="s">
        <v>415</v>
      </c>
      <c r="H33" t="s">
        <v>415</v>
      </c>
    </row>
    <row r="34" spans="1:8" x14ac:dyDescent="0.25">
      <c r="A34">
        <v>478</v>
      </c>
      <c r="B34" t="s">
        <v>527</v>
      </c>
      <c r="C34" t="s">
        <v>504</v>
      </c>
      <c r="D34" t="s">
        <v>210</v>
      </c>
      <c r="E34" t="s">
        <v>526</v>
      </c>
      <c r="F34" t="s">
        <v>415</v>
      </c>
      <c r="G34" t="s">
        <v>415</v>
      </c>
      <c r="H34" t="s">
        <v>415</v>
      </c>
    </row>
    <row r="35" spans="1:8" x14ac:dyDescent="0.25">
      <c r="A35">
        <v>479</v>
      </c>
      <c r="B35" t="s">
        <v>525</v>
      </c>
      <c r="C35" t="s">
        <v>504</v>
      </c>
      <c r="D35" t="s">
        <v>210</v>
      </c>
      <c r="E35" t="s">
        <v>524</v>
      </c>
      <c r="F35" t="s">
        <v>415</v>
      </c>
      <c r="G35" t="s">
        <v>414</v>
      </c>
      <c r="H35" t="s">
        <v>415</v>
      </c>
    </row>
    <row r="36" spans="1:8" x14ac:dyDescent="0.25">
      <c r="A36">
        <v>480</v>
      </c>
      <c r="B36" t="s">
        <v>523</v>
      </c>
      <c r="C36" t="s">
        <v>504</v>
      </c>
      <c r="D36" t="s">
        <v>195</v>
      </c>
      <c r="E36" t="s">
        <v>522</v>
      </c>
      <c r="F36" t="s">
        <v>415</v>
      </c>
      <c r="G36" t="s">
        <v>415</v>
      </c>
      <c r="H36" t="s">
        <v>415</v>
      </c>
    </row>
    <row r="37" spans="1:8" x14ac:dyDescent="0.25">
      <c r="A37">
        <v>482</v>
      </c>
      <c r="B37" t="s">
        <v>521</v>
      </c>
      <c r="C37" t="s">
        <v>504</v>
      </c>
      <c r="D37" t="s">
        <v>210</v>
      </c>
      <c r="E37" t="s">
        <v>520</v>
      </c>
      <c r="F37" t="s">
        <v>415</v>
      </c>
      <c r="G37" t="s">
        <v>415</v>
      </c>
      <c r="H37" t="s">
        <v>415</v>
      </c>
    </row>
    <row r="38" spans="1:8" x14ac:dyDescent="0.25">
      <c r="A38">
        <v>483</v>
      </c>
      <c r="B38" t="s">
        <v>519</v>
      </c>
      <c r="C38" t="s">
        <v>504</v>
      </c>
      <c r="D38" t="s">
        <v>517</v>
      </c>
      <c r="E38" t="s">
        <v>518</v>
      </c>
      <c r="F38" t="s">
        <v>415</v>
      </c>
      <c r="G38" t="s">
        <v>415</v>
      </c>
      <c r="H38" t="s">
        <v>415</v>
      </c>
    </row>
    <row r="39" spans="1:8" x14ac:dyDescent="0.25">
      <c r="A39">
        <v>485</v>
      </c>
      <c r="B39" t="s">
        <v>356</v>
      </c>
      <c r="C39" t="s">
        <v>504</v>
      </c>
      <c r="D39" t="s">
        <v>517</v>
      </c>
      <c r="E39" t="s">
        <v>516</v>
      </c>
      <c r="F39" t="s">
        <v>415</v>
      </c>
      <c r="G39" t="s">
        <v>414</v>
      </c>
      <c r="H39" t="s">
        <v>415</v>
      </c>
    </row>
    <row r="40" spans="1:8" x14ac:dyDescent="0.25">
      <c r="A40">
        <v>489</v>
      </c>
      <c r="B40" t="s">
        <v>361</v>
      </c>
      <c r="C40" t="s">
        <v>504</v>
      </c>
      <c r="D40" t="s">
        <v>195</v>
      </c>
      <c r="E40" t="s">
        <v>515</v>
      </c>
      <c r="F40" t="s">
        <v>415</v>
      </c>
      <c r="G40" t="s">
        <v>414</v>
      </c>
      <c r="H40" t="s">
        <v>415</v>
      </c>
    </row>
    <row r="41" spans="1:8" x14ac:dyDescent="0.25">
      <c r="A41">
        <v>493</v>
      </c>
      <c r="B41" t="s">
        <v>368</v>
      </c>
      <c r="C41" t="s">
        <v>504</v>
      </c>
      <c r="D41" t="s">
        <v>195</v>
      </c>
      <c r="E41" t="s">
        <v>514</v>
      </c>
      <c r="F41" t="s">
        <v>415</v>
      </c>
      <c r="G41" t="s">
        <v>414</v>
      </c>
      <c r="H41" t="s">
        <v>415</v>
      </c>
    </row>
    <row r="42" spans="1:8" x14ac:dyDescent="0.25">
      <c r="A42">
        <v>494</v>
      </c>
      <c r="B42" t="s">
        <v>513</v>
      </c>
      <c r="C42" t="s">
        <v>504</v>
      </c>
      <c r="D42" t="s">
        <v>210</v>
      </c>
      <c r="E42" t="s">
        <v>512</v>
      </c>
      <c r="F42" t="s">
        <v>415</v>
      </c>
      <c r="G42" t="s">
        <v>414</v>
      </c>
      <c r="H42" t="s">
        <v>415</v>
      </c>
    </row>
    <row r="43" spans="1:8" x14ac:dyDescent="0.25">
      <c r="A43">
        <v>497</v>
      </c>
      <c r="B43" t="s">
        <v>511</v>
      </c>
      <c r="C43" t="s">
        <v>511</v>
      </c>
      <c r="D43" t="s">
        <v>210</v>
      </c>
      <c r="E43" t="s">
        <v>510</v>
      </c>
      <c r="F43" t="s">
        <v>415</v>
      </c>
      <c r="G43" t="s">
        <v>415</v>
      </c>
      <c r="H43" t="s">
        <v>415</v>
      </c>
    </row>
    <row r="44" spans="1:8" x14ac:dyDescent="0.25">
      <c r="A44">
        <v>498</v>
      </c>
      <c r="B44" t="s">
        <v>509</v>
      </c>
      <c r="C44" t="s">
        <v>509</v>
      </c>
      <c r="D44" t="s">
        <v>210</v>
      </c>
      <c r="E44" t="s">
        <v>508</v>
      </c>
      <c r="F44" t="s">
        <v>415</v>
      </c>
      <c r="G44" t="s">
        <v>415</v>
      </c>
      <c r="H44" t="s">
        <v>415</v>
      </c>
    </row>
    <row r="45" spans="1:8" x14ac:dyDescent="0.25">
      <c r="A45">
        <v>499</v>
      </c>
      <c r="B45" t="s">
        <v>507</v>
      </c>
      <c r="C45" t="s">
        <v>507</v>
      </c>
      <c r="D45" t="s">
        <v>210</v>
      </c>
      <c r="E45" t="s">
        <v>506</v>
      </c>
      <c r="F45" t="s">
        <v>415</v>
      </c>
      <c r="G45" t="s">
        <v>415</v>
      </c>
      <c r="H45" t="s">
        <v>415</v>
      </c>
    </row>
    <row r="46" spans="1:8" x14ac:dyDescent="0.25">
      <c r="A46">
        <v>500</v>
      </c>
      <c r="B46" t="s">
        <v>505</v>
      </c>
      <c r="C46" t="s">
        <v>504</v>
      </c>
      <c r="D46" t="s">
        <v>210</v>
      </c>
      <c r="E46" t="s">
        <v>503</v>
      </c>
      <c r="F46" t="s">
        <v>415</v>
      </c>
      <c r="G46" t="s">
        <v>415</v>
      </c>
      <c r="H46" t="s">
        <v>415</v>
      </c>
    </row>
    <row r="47" spans="1:8" x14ac:dyDescent="0.25">
      <c r="A47">
        <v>610</v>
      </c>
      <c r="B47" t="s">
        <v>111</v>
      </c>
      <c r="C47" t="s">
        <v>111</v>
      </c>
      <c r="D47" t="s">
        <v>210</v>
      </c>
      <c r="E47" t="s">
        <v>502</v>
      </c>
      <c r="F47" t="s">
        <v>415</v>
      </c>
      <c r="G47" t="s">
        <v>415</v>
      </c>
      <c r="H47" t="s">
        <v>415</v>
      </c>
    </row>
    <row r="48" spans="1:8" x14ac:dyDescent="0.25">
      <c r="A48">
        <v>611</v>
      </c>
      <c r="B48" t="s">
        <v>501</v>
      </c>
      <c r="C48" t="s">
        <v>498</v>
      </c>
      <c r="D48" t="s">
        <v>210</v>
      </c>
      <c r="E48" t="s">
        <v>500</v>
      </c>
      <c r="F48" t="s">
        <v>415</v>
      </c>
      <c r="G48" t="s">
        <v>415</v>
      </c>
      <c r="H48" t="s">
        <v>415</v>
      </c>
    </row>
    <row r="49" spans="1:8" x14ac:dyDescent="0.25">
      <c r="A49">
        <v>620</v>
      </c>
      <c r="B49" t="s">
        <v>499</v>
      </c>
      <c r="C49" t="s">
        <v>498</v>
      </c>
      <c r="D49" t="s">
        <v>210</v>
      </c>
      <c r="E49" t="s">
        <v>497</v>
      </c>
      <c r="F49" t="s">
        <v>415</v>
      </c>
      <c r="G49" t="s">
        <v>415</v>
      </c>
      <c r="H49" t="s">
        <v>415</v>
      </c>
    </row>
    <row r="50" spans="1:8" x14ac:dyDescent="0.25">
      <c r="A50">
        <v>630</v>
      </c>
      <c r="B50" t="s">
        <v>496</v>
      </c>
      <c r="C50" t="s">
        <v>496</v>
      </c>
      <c r="D50" t="s">
        <v>210</v>
      </c>
      <c r="E50" t="s">
        <v>495</v>
      </c>
      <c r="F50" t="s">
        <v>414</v>
      </c>
      <c r="G50" t="s">
        <v>415</v>
      </c>
      <c r="H50" t="s">
        <v>415</v>
      </c>
    </row>
    <row r="51" spans="1:8" x14ac:dyDescent="0.25">
      <c r="A51">
        <v>710</v>
      </c>
      <c r="B51" t="s">
        <v>287</v>
      </c>
      <c r="C51" t="s">
        <v>469</v>
      </c>
      <c r="D51" t="s">
        <v>195</v>
      </c>
      <c r="E51" t="s">
        <v>494</v>
      </c>
      <c r="F51" t="s">
        <v>415</v>
      </c>
      <c r="G51" t="s">
        <v>414</v>
      </c>
      <c r="H51" t="s">
        <v>415</v>
      </c>
    </row>
    <row r="52" spans="1:8" x14ac:dyDescent="0.25">
      <c r="A52">
        <v>711</v>
      </c>
      <c r="B52" t="s">
        <v>493</v>
      </c>
      <c r="C52" t="s">
        <v>469</v>
      </c>
      <c r="D52" t="s">
        <v>210</v>
      </c>
      <c r="E52" t="s">
        <v>492</v>
      </c>
      <c r="F52" t="s">
        <v>415</v>
      </c>
      <c r="G52" t="s">
        <v>415</v>
      </c>
      <c r="H52" t="s">
        <v>415</v>
      </c>
    </row>
    <row r="53" spans="1:8" x14ac:dyDescent="0.25">
      <c r="A53">
        <v>720</v>
      </c>
      <c r="B53" t="s">
        <v>245</v>
      </c>
      <c r="C53" t="s">
        <v>469</v>
      </c>
      <c r="D53" t="s">
        <v>195</v>
      </c>
      <c r="E53" t="s">
        <v>491</v>
      </c>
      <c r="F53" t="s">
        <v>415</v>
      </c>
      <c r="G53" t="s">
        <v>414</v>
      </c>
      <c r="H53" t="s">
        <v>415</v>
      </c>
    </row>
    <row r="54" spans="1:8" x14ac:dyDescent="0.25">
      <c r="A54">
        <v>721</v>
      </c>
      <c r="B54" t="s">
        <v>490</v>
      </c>
      <c r="C54" t="s">
        <v>469</v>
      </c>
      <c r="D54" t="s">
        <v>210</v>
      </c>
      <c r="E54" t="s">
        <v>489</v>
      </c>
      <c r="F54" t="s">
        <v>415</v>
      </c>
      <c r="G54" t="s">
        <v>415</v>
      </c>
      <c r="H54" t="s">
        <v>415</v>
      </c>
    </row>
    <row r="55" spans="1:8" x14ac:dyDescent="0.25">
      <c r="A55">
        <v>740</v>
      </c>
      <c r="B55" t="s">
        <v>488</v>
      </c>
      <c r="C55" t="s">
        <v>469</v>
      </c>
      <c r="D55" t="s">
        <v>195</v>
      </c>
      <c r="E55" t="s">
        <v>487</v>
      </c>
      <c r="F55" t="s">
        <v>415</v>
      </c>
      <c r="G55" t="s">
        <v>414</v>
      </c>
      <c r="H55" t="s">
        <v>415</v>
      </c>
    </row>
    <row r="56" spans="1:8" x14ac:dyDescent="0.25">
      <c r="A56">
        <v>741</v>
      </c>
      <c r="B56" t="s">
        <v>486</v>
      </c>
      <c r="C56" t="s">
        <v>469</v>
      </c>
      <c r="D56" t="s">
        <v>210</v>
      </c>
      <c r="E56" t="s">
        <v>485</v>
      </c>
      <c r="F56" t="s">
        <v>415</v>
      </c>
      <c r="G56" t="s">
        <v>415</v>
      </c>
      <c r="H56" t="s">
        <v>415</v>
      </c>
    </row>
    <row r="57" spans="1:8" x14ac:dyDescent="0.25">
      <c r="A57">
        <v>750</v>
      </c>
      <c r="B57" t="s">
        <v>484</v>
      </c>
      <c r="C57" t="s">
        <v>469</v>
      </c>
      <c r="D57" t="s">
        <v>195</v>
      </c>
      <c r="E57" t="s">
        <v>483</v>
      </c>
      <c r="F57" t="s">
        <v>415</v>
      </c>
      <c r="G57" t="s">
        <v>414</v>
      </c>
      <c r="H57" t="s">
        <v>415</v>
      </c>
    </row>
    <row r="58" spans="1:8" x14ac:dyDescent="0.25">
      <c r="A58">
        <v>751</v>
      </c>
      <c r="B58" t="s">
        <v>482</v>
      </c>
      <c r="C58" t="s">
        <v>469</v>
      </c>
      <c r="D58" t="s">
        <v>210</v>
      </c>
      <c r="E58" t="s">
        <v>481</v>
      </c>
      <c r="F58" t="s">
        <v>415</v>
      </c>
      <c r="G58" t="s">
        <v>415</v>
      </c>
      <c r="H58" t="s">
        <v>415</v>
      </c>
    </row>
    <row r="59" spans="1:8" x14ac:dyDescent="0.25">
      <c r="A59">
        <v>760</v>
      </c>
      <c r="B59" t="s">
        <v>480</v>
      </c>
      <c r="C59" t="s">
        <v>469</v>
      </c>
      <c r="D59" t="s">
        <v>195</v>
      </c>
      <c r="E59" t="s">
        <v>479</v>
      </c>
      <c r="F59" t="s">
        <v>415</v>
      </c>
      <c r="G59" t="s">
        <v>414</v>
      </c>
      <c r="H59" t="s">
        <v>415</v>
      </c>
    </row>
    <row r="60" spans="1:8" x14ac:dyDescent="0.25">
      <c r="A60">
        <v>761</v>
      </c>
      <c r="B60" t="s">
        <v>478</v>
      </c>
      <c r="C60" t="s">
        <v>469</v>
      </c>
      <c r="D60" t="s">
        <v>210</v>
      </c>
      <c r="E60" t="s">
        <v>477</v>
      </c>
      <c r="F60" t="s">
        <v>415</v>
      </c>
      <c r="G60" t="s">
        <v>415</v>
      </c>
      <c r="H60" t="s">
        <v>415</v>
      </c>
    </row>
    <row r="61" spans="1:8" x14ac:dyDescent="0.25">
      <c r="A61">
        <v>764</v>
      </c>
      <c r="B61" t="s">
        <v>476</v>
      </c>
      <c r="C61" t="s">
        <v>469</v>
      </c>
      <c r="D61" t="s">
        <v>195</v>
      </c>
      <c r="E61" t="s">
        <v>475</v>
      </c>
      <c r="F61" t="s">
        <v>415</v>
      </c>
      <c r="G61" t="s">
        <v>415</v>
      </c>
      <c r="H61" t="s">
        <v>415</v>
      </c>
    </row>
    <row r="62" spans="1:8" x14ac:dyDescent="0.25">
      <c r="A62">
        <v>765</v>
      </c>
      <c r="B62" t="s">
        <v>474</v>
      </c>
      <c r="C62" t="s">
        <v>469</v>
      </c>
      <c r="D62" t="s">
        <v>210</v>
      </c>
      <c r="E62" t="s">
        <v>473</v>
      </c>
      <c r="F62" t="s">
        <v>415</v>
      </c>
      <c r="G62" t="s">
        <v>415</v>
      </c>
      <c r="H62" t="s">
        <v>415</v>
      </c>
    </row>
    <row r="63" spans="1:8" x14ac:dyDescent="0.25">
      <c r="A63">
        <v>770</v>
      </c>
      <c r="B63" t="s">
        <v>472</v>
      </c>
      <c r="C63" t="s">
        <v>469</v>
      </c>
      <c r="D63" t="s">
        <v>195</v>
      </c>
      <c r="E63" t="s">
        <v>471</v>
      </c>
      <c r="F63" t="s">
        <v>415</v>
      </c>
      <c r="G63" t="s">
        <v>415</v>
      </c>
      <c r="H63" t="s">
        <v>415</v>
      </c>
    </row>
    <row r="64" spans="1:8" x14ac:dyDescent="0.25">
      <c r="A64">
        <v>771</v>
      </c>
      <c r="B64" t="s">
        <v>470</v>
      </c>
      <c r="C64" t="s">
        <v>469</v>
      </c>
      <c r="D64" t="s">
        <v>210</v>
      </c>
      <c r="E64" t="s">
        <v>468</v>
      </c>
      <c r="F64" t="s">
        <v>415</v>
      </c>
      <c r="G64" t="s">
        <v>415</v>
      </c>
      <c r="H64" t="s">
        <v>415</v>
      </c>
    </row>
    <row r="65" spans="1:8" x14ac:dyDescent="0.25">
      <c r="A65">
        <v>800</v>
      </c>
      <c r="B65" t="s">
        <v>51</v>
      </c>
      <c r="C65" t="s">
        <v>51</v>
      </c>
      <c r="D65" t="s">
        <v>210</v>
      </c>
      <c r="E65" t="s">
        <v>467</v>
      </c>
      <c r="F65" t="s">
        <v>415</v>
      </c>
      <c r="G65" t="s">
        <v>415</v>
      </c>
      <c r="H65" t="s">
        <v>415</v>
      </c>
    </row>
    <row r="66" spans="1:8" x14ac:dyDescent="0.25">
      <c r="A66">
        <v>801</v>
      </c>
      <c r="B66" t="s">
        <v>375</v>
      </c>
      <c r="C66" t="s">
        <v>375</v>
      </c>
      <c r="D66" t="s">
        <v>210</v>
      </c>
      <c r="E66" t="s">
        <v>466</v>
      </c>
      <c r="F66" t="s">
        <v>415</v>
      </c>
      <c r="G66" t="s">
        <v>415</v>
      </c>
      <c r="H66" t="s">
        <v>415</v>
      </c>
    </row>
    <row r="67" spans="1:8" x14ac:dyDescent="0.25">
      <c r="A67">
        <v>803</v>
      </c>
      <c r="B67" t="s">
        <v>465</v>
      </c>
      <c r="C67" t="s">
        <v>464</v>
      </c>
      <c r="D67" t="s">
        <v>210</v>
      </c>
      <c r="E67" t="s">
        <v>463</v>
      </c>
      <c r="F67" t="s">
        <v>415</v>
      </c>
      <c r="G67" t="s">
        <v>415</v>
      </c>
      <c r="H67" t="s">
        <v>415</v>
      </c>
    </row>
    <row r="68" spans="1:8" x14ac:dyDescent="0.25">
      <c r="A68">
        <v>805</v>
      </c>
      <c r="B68" t="s">
        <v>462</v>
      </c>
      <c r="C68" t="s">
        <v>424</v>
      </c>
      <c r="D68" t="s">
        <v>210</v>
      </c>
      <c r="E68" t="s">
        <v>461</v>
      </c>
      <c r="F68" t="s">
        <v>415</v>
      </c>
      <c r="G68" t="s">
        <v>415</v>
      </c>
      <c r="H68" t="s">
        <v>415</v>
      </c>
    </row>
    <row r="69" spans="1:8" x14ac:dyDescent="0.25">
      <c r="A69">
        <v>810</v>
      </c>
      <c r="B69" t="s">
        <v>460</v>
      </c>
      <c r="C69" t="s">
        <v>424</v>
      </c>
      <c r="D69" t="s">
        <v>294</v>
      </c>
      <c r="E69" t="s">
        <v>459</v>
      </c>
      <c r="F69" t="s">
        <v>415</v>
      </c>
      <c r="G69" t="s">
        <v>415</v>
      </c>
      <c r="H69" t="s">
        <v>415</v>
      </c>
    </row>
    <row r="70" spans="1:8" x14ac:dyDescent="0.25">
      <c r="A70">
        <v>811</v>
      </c>
      <c r="B70" t="s">
        <v>458</v>
      </c>
      <c r="C70" t="s">
        <v>424</v>
      </c>
      <c r="D70" t="s">
        <v>210</v>
      </c>
      <c r="E70" t="s">
        <v>457</v>
      </c>
      <c r="F70" t="s">
        <v>415</v>
      </c>
      <c r="G70" t="s">
        <v>415</v>
      </c>
      <c r="H70" t="s">
        <v>415</v>
      </c>
    </row>
    <row r="71" spans="1:8" x14ac:dyDescent="0.25">
      <c r="A71">
        <v>814</v>
      </c>
      <c r="B71" t="s">
        <v>456</v>
      </c>
      <c r="C71" t="s">
        <v>424</v>
      </c>
      <c r="D71" t="s">
        <v>210</v>
      </c>
      <c r="E71" t="s">
        <v>455</v>
      </c>
      <c r="F71" t="s">
        <v>415</v>
      </c>
      <c r="G71" t="s">
        <v>415</v>
      </c>
      <c r="H71" t="s">
        <v>415</v>
      </c>
    </row>
    <row r="72" spans="1:8" x14ac:dyDescent="0.25">
      <c r="A72">
        <v>820</v>
      </c>
      <c r="B72" t="s">
        <v>44</v>
      </c>
      <c r="C72" t="s">
        <v>44</v>
      </c>
      <c r="D72" t="s">
        <v>210</v>
      </c>
      <c r="E72" t="s">
        <v>454</v>
      </c>
      <c r="F72" t="s">
        <v>415</v>
      </c>
      <c r="G72" t="s">
        <v>415</v>
      </c>
      <c r="H72" t="s">
        <v>415</v>
      </c>
    </row>
    <row r="73" spans="1:8" x14ac:dyDescent="0.25">
      <c r="A73">
        <v>825</v>
      </c>
      <c r="B73" t="s">
        <v>453</v>
      </c>
      <c r="C73" t="s">
        <v>424</v>
      </c>
      <c r="D73" t="s">
        <v>210</v>
      </c>
      <c r="E73" t="s">
        <v>452</v>
      </c>
      <c r="F73" t="s">
        <v>415</v>
      </c>
      <c r="G73" t="s">
        <v>415</v>
      </c>
      <c r="H73" t="s">
        <v>415</v>
      </c>
    </row>
    <row r="74" spans="1:8" x14ac:dyDescent="0.25">
      <c r="A74">
        <v>826</v>
      </c>
      <c r="B74" t="s">
        <v>451</v>
      </c>
      <c r="C74" t="s">
        <v>424</v>
      </c>
      <c r="D74" t="s">
        <v>210</v>
      </c>
      <c r="E74" t="s">
        <v>450</v>
      </c>
      <c r="F74" t="s">
        <v>415</v>
      </c>
      <c r="G74" t="s">
        <v>415</v>
      </c>
      <c r="H74" t="s">
        <v>415</v>
      </c>
    </row>
    <row r="75" spans="1:8" x14ac:dyDescent="0.25">
      <c r="A75">
        <v>830</v>
      </c>
      <c r="B75" t="s">
        <v>449</v>
      </c>
      <c r="C75" t="s">
        <v>424</v>
      </c>
      <c r="D75" t="s">
        <v>210</v>
      </c>
      <c r="E75" t="s">
        <v>448</v>
      </c>
      <c r="F75" t="s">
        <v>415</v>
      </c>
      <c r="G75" t="s">
        <v>415</v>
      </c>
      <c r="H75" t="s">
        <v>415</v>
      </c>
    </row>
    <row r="76" spans="1:8" x14ac:dyDescent="0.25">
      <c r="A76">
        <v>835</v>
      </c>
      <c r="B76" t="s">
        <v>447</v>
      </c>
      <c r="C76" t="s">
        <v>424</v>
      </c>
      <c r="D76" t="s">
        <v>210</v>
      </c>
      <c r="E76" t="s">
        <v>446</v>
      </c>
      <c r="F76" t="s">
        <v>415</v>
      </c>
      <c r="G76" t="s">
        <v>415</v>
      </c>
      <c r="H76" t="s">
        <v>415</v>
      </c>
    </row>
    <row r="77" spans="1:8" x14ac:dyDescent="0.25">
      <c r="A77">
        <v>840</v>
      </c>
      <c r="B77" t="s">
        <v>274</v>
      </c>
      <c r="C77" t="s">
        <v>445</v>
      </c>
      <c r="D77" t="s">
        <v>210</v>
      </c>
      <c r="E77" t="s">
        <v>444</v>
      </c>
      <c r="F77" t="s">
        <v>415</v>
      </c>
      <c r="G77" t="s">
        <v>415</v>
      </c>
      <c r="H77" t="s">
        <v>415</v>
      </c>
    </row>
    <row r="78" spans="1:8" x14ac:dyDescent="0.25">
      <c r="A78">
        <v>850</v>
      </c>
      <c r="B78" t="s">
        <v>443</v>
      </c>
      <c r="C78" t="s">
        <v>424</v>
      </c>
      <c r="D78" t="s">
        <v>210</v>
      </c>
      <c r="E78" t="s">
        <v>442</v>
      </c>
      <c r="F78" t="s">
        <v>415</v>
      </c>
      <c r="G78" t="s">
        <v>415</v>
      </c>
      <c r="H78" t="s">
        <v>415</v>
      </c>
    </row>
    <row r="79" spans="1:8" x14ac:dyDescent="0.25">
      <c r="A79">
        <v>855</v>
      </c>
      <c r="B79" t="s">
        <v>441</v>
      </c>
      <c r="C79" t="s">
        <v>424</v>
      </c>
      <c r="D79" t="s">
        <v>210</v>
      </c>
      <c r="F79" t="s">
        <v>415</v>
      </c>
      <c r="G79" t="s">
        <v>415</v>
      </c>
      <c r="H79" t="s">
        <v>414</v>
      </c>
    </row>
    <row r="80" spans="1:8" x14ac:dyDescent="0.25">
      <c r="A80">
        <v>858</v>
      </c>
      <c r="B80" t="s">
        <v>440</v>
      </c>
      <c r="C80" t="s">
        <v>424</v>
      </c>
      <c r="D80" t="s">
        <v>210</v>
      </c>
      <c r="E80" t="s">
        <v>439</v>
      </c>
      <c r="F80" t="s">
        <v>415</v>
      </c>
      <c r="G80" t="s">
        <v>415</v>
      </c>
      <c r="H80" t="s">
        <v>415</v>
      </c>
    </row>
    <row r="81" spans="1:8" x14ac:dyDescent="0.25">
      <c r="A81">
        <v>860</v>
      </c>
      <c r="B81" t="s">
        <v>438</v>
      </c>
      <c r="C81" t="s">
        <v>438</v>
      </c>
      <c r="D81" t="s">
        <v>210</v>
      </c>
      <c r="E81" t="s">
        <v>437</v>
      </c>
      <c r="F81" t="s">
        <v>415</v>
      </c>
      <c r="G81" t="s">
        <v>415</v>
      </c>
      <c r="H81" t="s">
        <v>415</v>
      </c>
    </row>
    <row r="82" spans="1:8" x14ac:dyDescent="0.25">
      <c r="A82">
        <v>868</v>
      </c>
      <c r="B82" t="s">
        <v>436</v>
      </c>
      <c r="C82" t="s">
        <v>424</v>
      </c>
      <c r="D82" t="s">
        <v>210</v>
      </c>
      <c r="E82" t="s">
        <v>435</v>
      </c>
      <c r="F82" t="s">
        <v>415</v>
      </c>
      <c r="G82" t="s">
        <v>415</v>
      </c>
      <c r="H82" t="s">
        <v>415</v>
      </c>
    </row>
    <row r="83" spans="1:8" x14ac:dyDescent="0.25">
      <c r="A83">
        <v>877</v>
      </c>
      <c r="B83" t="s">
        <v>365</v>
      </c>
      <c r="C83" t="s">
        <v>434</v>
      </c>
      <c r="D83" t="s">
        <v>210</v>
      </c>
      <c r="E83" t="s">
        <v>433</v>
      </c>
      <c r="F83" t="s">
        <v>415</v>
      </c>
      <c r="G83" t="s">
        <v>415</v>
      </c>
      <c r="H83" t="s">
        <v>415</v>
      </c>
    </row>
    <row r="84" spans="1:8" x14ac:dyDescent="0.25">
      <c r="A84">
        <v>900</v>
      </c>
      <c r="B84" t="s">
        <v>432</v>
      </c>
      <c r="C84" t="s">
        <v>427</v>
      </c>
      <c r="D84" t="s">
        <v>210</v>
      </c>
      <c r="E84" t="s">
        <v>431</v>
      </c>
      <c r="F84" t="s">
        <v>415</v>
      </c>
      <c r="G84" t="s">
        <v>415</v>
      </c>
      <c r="H84" t="s">
        <v>415</v>
      </c>
    </row>
    <row r="85" spans="1:8" x14ac:dyDescent="0.25">
      <c r="A85">
        <v>910</v>
      </c>
      <c r="B85" t="s">
        <v>430</v>
      </c>
      <c r="C85" t="s">
        <v>427</v>
      </c>
      <c r="D85" t="s">
        <v>210</v>
      </c>
      <c r="E85" t="s">
        <v>429</v>
      </c>
      <c r="F85" t="s">
        <v>415</v>
      </c>
      <c r="G85" t="s">
        <v>415</v>
      </c>
      <c r="H85" t="s">
        <v>415</v>
      </c>
    </row>
    <row r="86" spans="1:8" x14ac:dyDescent="0.25">
      <c r="A86">
        <v>920</v>
      </c>
      <c r="B86" t="s">
        <v>428</v>
      </c>
      <c r="C86" t="s">
        <v>427</v>
      </c>
      <c r="D86" t="s">
        <v>210</v>
      </c>
      <c r="E86" t="s">
        <v>426</v>
      </c>
      <c r="F86" t="s">
        <v>415</v>
      </c>
      <c r="G86" t="s">
        <v>415</v>
      </c>
      <c r="H86" t="s">
        <v>415</v>
      </c>
    </row>
    <row r="87" spans="1:8" x14ac:dyDescent="0.25">
      <c r="A87">
        <v>947</v>
      </c>
      <c r="B87" t="s">
        <v>425</v>
      </c>
      <c r="C87" t="s">
        <v>424</v>
      </c>
      <c r="D87" t="s">
        <v>210</v>
      </c>
      <c r="E87" t="s">
        <v>423</v>
      </c>
      <c r="F87" t="s">
        <v>415</v>
      </c>
      <c r="G87" t="s">
        <v>415</v>
      </c>
      <c r="H87" t="s">
        <v>415</v>
      </c>
    </row>
    <row r="88" spans="1:8" x14ac:dyDescent="0.25">
      <c r="A88">
        <v>950</v>
      </c>
      <c r="B88" t="s">
        <v>422</v>
      </c>
      <c r="C88" t="s">
        <v>321</v>
      </c>
      <c r="D88" t="s">
        <v>210</v>
      </c>
      <c r="E88" t="s">
        <v>421</v>
      </c>
      <c r="F88" t="s">
        <v>415</v>
      </c>
      <c r="G88" t="s">
        <v>415</v>
      </c>
      <c r="H88" t="s">
        <v>415</v>
      </c>
    </row>
    <row r="89" spans="1:8" x14ac:dyDescent="0.25">
      <c r="A89">
        <v>960</v>
      </c>
      <c r="B89" t="s">
        <v>317</v>
      </c>
      <c r="C89" t="s">
        <v>317</v>
      </c>
      <c r="D89" t="s">
        <v>210</v>
      </c>
      <c r="E89" t="s">
        <v>420</v>
      </c>
      <c r="F89" t="s">
        <v>415</v>
      </c>
      <c r="G89" t="s">
        <v>415</v>
      </c>
      <c r="H89" t="s">
        <v>415</v>
      </c>
    </row>
    <row r="90" spans="1:8" x14ac:dyDescent="0.25">
      <c r="A90">
        <v>970</v>
      </c>
      <c r="B90" t="s">
        <v>419</v>
      </c>
      <c r="C90" t="s">
        <v>321</v>
      </c>
      <c r="D90" t="s">
        <v>210</v>
      </c>
      <c r="E90" t="s">
        <v>418</v>
      </c>
      <c r="F90" t="s">
        <v>415</v>
      </c>
      <c r="G90" t="s">
        <v>415</v>
      </c>
      <c r="H90" t="s">
        <v>414</v>
      </c>
    </row>
    <row r="91" spans="1:8" x14ac:dyDescent="0.25">
      <c r="A91">
        <v>980</v>
      </c>
      <c r="B91" t="s">
        <v>417</v>
      </c>
      <c r="C91" t="s">
        <v>321</v>
      </c>
      <c r="D91" t="s">
        <v>210</v>
      </c>
      <c r="E91" t="s">
        <v>416</v>
      </c>
      <c r="F91" t="s">
        <v>415</v>
      </c>
      <c r="G91" t="s">
        <v>415</v>
      </c>
      <c r="H91" t="s">
        <v>414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D2EE1B736C20A4FAE98B3A26987CCA8" ma:contentTypeVersion="19" ma:contentTypeDescription="Create a new document." ma:contentTypeScope="" ma:versionID="65f95249986a898027cfae951f2f60d3">
  <xsd:schema xmlns:xsd="http://www.w3.org/2001/XMLSchema" xmlns:xs="http://www.w3.org/2001/XMLSchema" xmlns:p="http://schemas.microsoft.com/office/2006/metadata/properties" xmlns:ns2="30f80a08-4cc1-43cf-8f96-f7d0b00fd8c4" xmlns:ns3="682bbff5-d36b-4233-b5b9-d6e6dbef89f2" targetNamespace="http://schemas.microsoft.com/office/2006/metadata/properties" ma:root="true" ma:fieldsID="0fc256cb4e4ec745220066fc2a27f76d" ns2:_="" ns3:_="">
    <xsd:import namespace="30f80a08-4cc1-43cf-8f96-f7d0b00fd8c4"/>
    <xsd:import namespace="682bbff5-d36b-4233-b5b9-d6e6dbef89f2"/>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ServiceAutoKeyPoints" minOccurs="0"/>
                <xsd:element ref="ns2:MediaServiceKeyPoints"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0f80a08-4cc1-43cf-8f96-f7d0b00fd8c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0172a8f4-9cb5-45c7-ab49-463987f7389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82bbff5-d36b-4233-b5b9-d6e6dbef89f2"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c259f513-8134-43c7-9a14-1754e8e6a672}" ma:internalName="TaxCatchAll" ma:showField="CatchAllData" ma:web="682bbff5-d36b-4233-b5b9-d6e6dbef89f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0f80a08-4cc1-43cf-8f96-f7d0b00fd8c4">
      <Terms xmlns="http://schemas.microsoft.com/office/infopath/2007/PartnerControls"/>
    </lcf76f155ced4ddcb4097134ff3c332f>
    <TaxCatchAll xmlns="682bbff5-d36b-4233-b5b9-d6e6dbef89f2" xsi:nil="true"/>
  </documentManagement>
</p:properties>
</file>

<file path=customXml/itemProps1.xml><?xml version="1.0" encoding="utf-8"?>
<ds:datastoreItem xmlns:ds="http://schemas.openxmlformats.org/officeDocument/2006/customXml" ds:itemID="{6A00E4E2-2EEB-42E6-9F37-763D8014FACE}"/>
</file>

<file path=customXml/itemProps2.xml><?xml version="1.0" encoding="utf-8"?>
<ds:datastoreItem xmlns:ds="http://schemas.openxmlformats.org/officeDocument/2006/customXml" ds:itemID="{092FF3F8-B6C0-4662-95C0-AFA3AE6CB52A}"/>
</file>

<file path=customXml/itemProps3.xml><?xml version="1.0" encoding="utf-8"?>
<ds:datastoreItem xmlns:ds="http://schemas.openxmlformats.org/officeDocument/2006/customXml" ds:itemID="{A98B80D5-C851-40A8-8F91-6C90661063B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Index | Match</vt:lpstr>
      <vt:lpstr>Search</vt:lpstr>
      <vt:lpstr>Find | Substitute</vt:lpstr>
      <vt:lpstr>Remove Characters</vt:lpstr>
      <vt:lpstr>Xero Demo Data</vt:lpstr>
      <vt:lpstr>ChartOfAccounts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Mark Walker</dc:creator>
  <cp:lastModifiedBy>Mark Walker</cp:lastModifiedBy>
  <dcterms:created xsi:type="dcterms:W3CDTF">2024-09-06T07:21:58Z</dcterms:created>
  <dcterms:modified xsi:type="dcterms:W3CDTF">2024-09-06T09:58:30Z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0x0101003D2EE1B736C20A4FAE98B3A26987CCA8</vt:lpwstr>
  </property>
</Properties>
</file>